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5506" windowWidth="7200" windowHeight="9825" firstSheet="1" activeTab="3"/>
  </bookViews>
  <sheets>
    <sheet name="Grades - 1st Term" sheetId="1" r:id="rId1"/>
    <sheet name="Grades - 2nd Term" sheetId="2" r:id="rId2"/>
    <sheet name="Grades - 3rd Term" sheetId="3" r:id="rId3"/>
    <sheet name="Regents Scores" sheetId="4" r:id="rId4"/>
    <sheet name="Attendence" sheetId="5" r:id="rId5"/>
  </sheets>
  <definedNames>
    <definedName name="_xlnm.Print_Area" localSheetId="0">'Grades - 1st Term'!$A$1:$Y$32</definedName>
  </definedNames>
  <calcPr fullCalcOnLoad="1"/>
</workbook>
</file>

<file path=xl/sharedStrings.xml><?xml version="1.0" encoding="utf-8"?>
<sst xmlns="http://schemas.openxmlformats.org/spreadsheetml/2006/main" count="988" uniqueCount="168">
  <si>
    <t>Student Name:</t>
  </si>
  <si>
    <t>Regents Credit</t>
  </si>
  <si>
    <t>Lab Hrs.</t>
  </si>
  <si>
    <t>Tim Allen</t>
  </si>
  <si>
    <t>Kendra Atkins</t>
  </si>
  <si>
    <t>Joe Berenguer</t>
  </si>
  <si>
    <t>Kyle Booth</t>
  </si>
  <si>
    <t>Valerie Goble</t>
  </si>
  <si>
    <t>Rachel Guthrie</t>
  </si>
  <si>
    <t>Allen Hoeffner</t>
  </si>
  <si>
    <t>Ashley Kimbrough</t>
  </si>
  <si>
    <t>Shakita Kimbrough</t>
  </si>
  <si>
    <t>Victoria LaMora</t>
  </si>
  <si>
    <t>Kassie Martin</t>
  </si>
  <si>
    <t>Lisa Perrin</t>
  </si>
  <si>
    <t>Jose Reyes</t>
  </si>
  <si>
    <t>Trista Rodriguez</t>
  </si>
  <si>
    <t>Lindsay Salerno</t>
  </si>
  <si>
    <t>Briana Sampson</t>
  </si>
  <si>
    <t>Jamal Simmons</t>
  </si>
  <si>
    <t>Amber Spickerman</t>
  </si>
  <si>
    <t>Kate DeMay</t>
  </si>
  <si>
    <t>Failing at this time</t>
  </si>
  <si>
    <t>Absent - Needs to be made up</t>
  </si>
  <si>
    <t>Absent - Does not need to be made up</t>
  </si>
  <si>
    <t>Missed Assignment - Grade of 0 given</t>
  </si>
  <si>
    <t>Student #</t>
  </si>
  <si>
    <t>O7427</t>
  </si>
  <si>
    <t>O6776</t>
  </si>
  <si>
    <t>O7503</t>
  </si>
  <si>
    <t>O7521</t>
  </si>
  <si>
    <t>O6830</t>
  </si>
  <si>
    <t>O8503</t>
  </si>
  <si>
    <t>O8119</t>
  </si>
  <si>
    <t>O8124</t>
  </si>
  <si>
    <t>O9467</t>
  </si>
  <si>
    <t>O7559</t>
  </si>
  <si>
    <t>O7851</t>
  </si>
  <si>
    <t>O7610</t>
  </si>
  <si>
    <t>O7963</t>
  </si>
  <si>
    <t>O6208</t>
  </si>
  <si>
    <t>O6916</t>
  </si>
  <si>
    <t>Wayne Lyman</t>
  </si>
  <si>
    <t>Extra Credit</t>
  </si>
  <si>
    <t>Term Grade:</t>
  </si>
  <si>
    <t>O7224</t>
  </si>
  <si>
    <t>Received, but not graded yet</t>
  </si>
  <si>
    <t>Jocelyn Bates</t>
  </si>
  <si>
    <t>1st Term</t>
  </si>
  <si>
    <t>2nd Term</t>
  </si>
  <si>
    <t>3rd Term</t>
  </si>
  <si>
    <t>Final</t>
  </si>
  <si>
    <t>X</t>
  </si>
  <si>
    <t>Spring 2006 Earth Science 3AB Student Grades - 3rd Term</t>
  </si>
  <si>
    <t>Hall/B.R. Passes:</t>
  </si>
  <si>
    <t>Plate Tectonics Exam B</t>
  </si>
  <si>
    <t>Date:</t>
  </si>
  <si>
    <t>TU</t>
  </si>
  <si>
    <t>Astr. Project-Poster</t>
  </si>
  <si>
    <t>Astr. Project-Brochure</t>
  </si>
  <si>
    <t>Astr. Project-Presentation</t>
  </si>
  <si>
    <t>Robert Ireland</t>
  </si>
  <si>
    <t>Point Deductions</t>
  </si>
  <si>
    <t>H-R Diagram WS</t>
  </si>
  <si>
    <t>H-R Lab</t>
  </si>
  <si>
    <t>AB</t>
  </si>
  <si>
    <t>Planet Notes</t>
  </si>
  <si>
    <t>Lindsey Salerno</t>
  </si>
  <si>
    <t>C</t>
  </si>
  <si>
    <t xml:space="preserve">Total Labs = </t>
  </si>
  <si>
    <t>Winter Break</t>
  </si>
  <si>
    <t>Ast. Mov. Notes #1</t>
  </si>
  <si>
    <t>Sun Spots Lab</t>
  </si>
  <si>
    <t>TE</t>
  </si>
  <si>
    <t>Shakita - BW #1</t>
  </si>
  <si>
    <t>Shakita - BW #2</t>
  </si>
  <si>
    <t>Shakita - BW #3</t>
  </si>
  <si>
    <t>Shakita - BW #4</t>
  </si>
  <si>
    <t>Shakita - BW #5</t>
  </si>
  <si>
    <t>Dual Mov. WS</t>
  </si>
  <si>
    <t>Spectroscope Lab</t>
  </si>
  <si>
    <t>Constellations Lab</t>
  </si>
  <si>
    <t>Elliptical Orbits Lab</t>
  </si>
  <si>
    <t>Shakita - BW #6</t>
  </si>
  <si>
    <t>Shakita - BW #7</t>
  </si>
  <si>
    <t>ISD</t>
  </si>
  <si>
    <t>Notebook Check</t>
  </si>
  <si>
    <t>Models of Eclipses Lab</t>
  </si>
  <si>
    <t>Shakita - World Time Lab</t>
  </si>
  <si>
    <t>Shakita - Harrisburg Map Lab</t>
  </si>
  <si>
    <t>Retrograde Motion of Mars Lab</t>
  </si>
  <si>
    <t>SKIP</t>
  </si>
  <si>
    <t>Astronomy Quiz</t>
  </si>
  <si>
    <t>Shakita - BW #8</t>
  </si>
  <si>
    <t>Classwork in Book</t>
  </si>
  <si>
    <t>Shakita - BW #9</t>
  </si>
  <si>
    <t>Moon Phases WS</t>
  </si>
  <si>
    <t>Spring 2006 Earth Science 3AB Student Grades - 2nd Term</t>
  </si>
  <si>
    <t>Astonomy Review BW</t>
  </si>
  <si>
    <t>Astronomy Exam</t>
  </si>
  <si>
    <t>Exam Corrections</t>
  </si>
  <si>
    <t>Shakita - Contour Maps Lab</t>
  </si>
  <si>
    <t>Shakita - Pol Reversal Lab</t>
  </si>
  <si>
    <t>Jurassic Reef Notes</t>
  </si>
  <si>
    <t>Earth Hist WS #1 HW</t>
  </si>
  <si>
    <t>Geologic Timescale Lab</t>
  </si>
  <si>
    <t>Apparent Motion of Sun Lab</t>
  </si>
  <si>
    <t>1/2 Life Lab</t>
  </si>
  <si>
    <t>Mapping Solar System Lab</t>
  </si>
  <si>
    <t xml:space="preserve">Earth Hist Research </t>
  </si>
  <si>
    <t>Counseling</t>
  </si>
  <si>
    <t>Interp Earth Hist Packet</t>
  </si>
  <si>
    <t>Earth Hist WS #2</t>
  </si>
  <si>
    <t>Earth Hist. Exam</t>
  </si>
  <si>
    <t>Wx Quiz #1</t>
  </si>
  <si>
    <t>Term 1</t>
  </si>
  <si>
    <t>Term 2</t>
  </si>
  <si>
    <t>Term 3</t>
  </si>
  <si>
    <t>Perf. Test</t>
  </si>
  <si>
    <t>Written Test</t>
  </si>
  <si>
    <t xml:space="preserve"> Regents Final</t>
  </si>
  <si>
    <t>Final Exam</t>
  </si>
  <si>
    <t>Overall Grade:</t>
  </si>
  <si>
    <t>EH WS (Green)</t>
  </si>
  <si>
    <t>EH WS #2</t>
  </si>
  <si>
    <t>BW #1</t>
  </si>
  <si>
    <t>BW #2</t>
  </si>
  <si>
    <t>BW #3</t>
  </si>
  <si>
    <t>BW #4</t>
  </si>
  <si>
    <t>BW #5</t>
  </si>
  <si>
    <t>BW #6</t>
  </si>
  <si>
    <t>Wx Sta Quiz #2</t>
  </si>
  <si>
    <t>Shakita - EH Vocab #1</t>
  </si>
  <si>
    <t>Shakita - EH Vocab #2</t>
  </si>
  <si>
    <t>Wx Sta. Data Lab</t>
  </si>
  <si>
    <t>Hurricane Tracking Lab</t>
  </si>
  <si>
    <t>Wx Quiz #4</t>
  </si>
  <si>
    <t>Wx Quiz #3</t>
  </si>
  <si>
    <t>Wx Quiz #5</t>
  </si>
  <si>
    <t>Wx Quiz #6</t>
  </si>
  <si>
    <t>Classwork</t>
  </si>
  <si>
    <t>N</t>
  </si>
  <si>
    <t>O</t>
  </si>
  <si>
    <t>S</t>
  </si>
  <si>
    <t>H</t>
  </si>
  <si>
    <t>L</t>
  </si>
  <si>
    <t>!</t>
  </si>
  <si>
    <t>Performance Test</t>
  </si>
  <si>
    <t>Regents Final</t>
  </si>
  <si>
    <t>Course Final</t>
  </si>
  <si>
    <t>Wx Sta Practice #1</t>
  </si>
  <si>
    <t>Wx Sta Practice #2</t>
  </si>
  <si>
    <t>Wx Sta Quiz #1</t>
  </si>
  <si>
    <t>Wx Quiz #7</t>
  </si>
  <si>
    <t>Wx Quiz #8</t>
  </si>
  <si>
    <t>ESRT Wx WS</t>
  </si>
  <si>
    <t>Wx Terms Lab</t>
  </si>
  <si>
    <t>Jan '04 Regents Mult. CH.</t>
  </si>
  <si>
    <t>Final Wx WS</t>
  </si>
  <si>
    <t>Perf. Test Review</t>
  </si>
  <si>
    <t>Weather Patterns Lab</t>
  </si>
  <si>
    <t>Final Wx Quiz</t>
  </si>
  <si>
    <t>Skip</t>
  </si>
  <si>
    <t>June '05 Regents Class Review</t>
  </si>
  <si>
    <t>Jan '05 Regents Review</t>
  </si>
  <si>
    <t>Class 3AB Final Grades</t>
  </si>
  <si>
    <t>Student #:</t>
  </si>
  <si>
    <t>O6572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</si>
</sst>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5"/>
      <name val="Arial"/>
      <family val="2"/>
    </font>
    <font>
      <sz val="10"/>
      <color indexed="11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1"/>
      <name val="Arial"/>
      <family val="0"/>
    </font>
    <font>
      <b/>
      <sz val="10"/>
      <color indexed="14"/>
      <name val="Arial"/>
      <family val="2"/>
    </font>
    <font>
      <sz val="36"/>
      <name val="Arial"/>
      <family val="0"/>
    </font>
    <font>
      <sz val="36"/>
      <color indexed="1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3"/>
      <name val="Arial"/>
      <family val="2"/>
    </font>
    <font>
      <b/>
      <u val="single"/>
      <sz val="16"/>
      <name val="Arial"/>
      <family val="2"/>
    </font>
    <font>
      <sz val="10"/>
      <color indexed="2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>
        <color indexed="22"/>
      </left>
      <right style="thin">
        <color indexed="22"/>
      </right>
      <top style="thick">
        <color indexed="1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1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62"/>
      </left>
      <right style="thin">
        <color indexed="62"/>
      </right>
      <top style="thick">
        <color indexed="18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1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ck">
        <color indexed="34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 textRotation="60"/>
    </xf>
    <xf numFmtId="0" fontId="5" fillId="0" borderId="0" xfId="0" applyFont="1" applyFill="1" applyAlignment="1">
      <alignment horizontal="left" textRotation="60"/>
    </xf>
    <xf numFmtId="0" fontId="5" fillId="0" borderId="0" xfId="0" applyFont="1" applyAlignment="1">
      <alignment horizontal="left" textRotation="60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 textRotation="60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 textRotation="60"/>
    </xf>
    <xf numFmtId="0" fontId="7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1" fontId="5" fillId="7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16" fontId="0" fillId="10" borderId="6" xfId="0" applyNumberFormat="1" applyFill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10" borderId="0" xfId="0" applyFill="1" applyAlignment="1">
      <alignment horizontal="center"/>
    </xf>
    <xf numFmtId="0" fontId="12" fillId="5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16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11" borderId="0" xfId="0" applyFont="1" applyFill="1" applyAlignment="1">
      <alignment horizontal="left" textRotation="60"/>
    </xf>
    <xf numFmtId="16" fontId="4" fillId="11" borderId="0" xfId="0" applyNumberFormat="1" applyFont="1" applyFill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textRotation="60"/>
    </xf>
    <xf numFmtId="0" fontId="9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 horizontal="right" vertical="center" wrapText="1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6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0" xfId="0" applyFill="1" applyAlignment="1">
      <alignment horizontal="center"/>
    </xf>
    <xf numFmtId="16" fontId="0" fillId="12" borderId="6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5" fillId="8" borderId="0" xfId="0" applyFont="1" applyFill="1" applyAlignment="1">
      <alignment horizontal="left" textRotation="60"/>
    </xf>
    <xf numFmtId="16" fontId="4" fillId="8" borderId="0" xfId="0" applyNumberFormat="1" applyFont="1" applyFill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0" fillId="6" borderId="7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21" fillId="6" borderId="8" xfId="0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/>
    </xf>
    <xf numFmtId="1" fontId="7" fillId="4" borderId="1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5" fillId="9" borderId="16" xfId="0" applyNumberFormat="1" applyFont="1" applyFill="1" applyBorder="1" applyAlignment="1">
      <alignment horizontal="center"/>
    </xf>
    <xf numFmtId="1" fontId="23" fillId="9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" fontId="23" fillId="5" borderId="4" xfId="0" applyNumberFormat="1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5" borderId="0" xfId="0" applyFont="1" applyFill="1" applyAlignment="1">
      <alignment horizontal="left" vertical="center" textRotation="60" wrapText="1"/>
    </xf>
    <xf numFmtId="0" fontId="12" fillId="5" borderId="0" xfId="0" applyFont="1" applyFill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textRotation="64" wrapText="1"/>
    </xf>
    <xf numFmtId="0" fontId="22" fillId="4" borderId="0" xfId="0" applyFont="1" applyFill="1" applyAlignment="1">
      <alignment/>
    </xf>
    <xf numFmtId="0" fontId="5" fillId="9" borderId="0" xfId="0" applyFont="1" applyFill="1" applyAlignment="1">
      <alignment textRotation="64" wrapText="1"/>
    </xf>
    <xf numFmtId="0" fontId="0" fillId="9" borderId="0" xfId="0" applyFill="1" applyAlignment="1">
      <alignment/>
    </xf>
    <xf numFmtId="0" fontId="7" fillId="5" borderId="0" xfId="0" applyFont="1" applyFill="1" applyBorder="1" applyAlignment="1">
      <alignment horizontal="center" textRotation="64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0" applyFont="1" applyFill="1" applyBorder="1" applyAlignment="1">
      <alignment horizontal="center" textRotation="64" wrapText="1"/>
    </xf>
    <xf numFmtId="0" fontId="22" fillId="4" borderId="2" xfId="0" applyFont="1" applyFill="1" applyBorder="1" applyAlignment="1">
      <alignment/>
    </xf>
    <xf numFmtId="0" fontId="5" fillId="0" borderId="12" xfId="0" applyFont="1" applyFill="1" applyBorder="1" applyAlignment="1">
      <alignment horizontal="center" textRotation="75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textRotation="45" wrapText="1"/>
    </xf>
    <xf numFmtId="0" fontId="17" fillId="4" borderId="0" xfId="0" applyFont="1" applyFill="1" applyBorder="1" applyAlignment="1">
      <alignment horizontal="center" vertical="center" textRotation="45" wrapText="1"/>
    </xf>
    <xf numFmtId="0" fontId="17" fillId="4" borderId="21" xfId="0" applyFont="1" applyFill="1" applyBorder="1" applyAlignment="1">
      <alignment horizontal="center" vertical="center" textRotation="45" wrapText="1"/>
    </xf>
    <xf numFmtId="0" fontId="17" fillId="4" borderId="22" xfId="0" applyFont="1" applyFill="1" applyBorder="1" applyAlignment="1">
      <alignment horizontal="center" vertical="center" textRotation="45" wrapText="1"/>
    </xf>
    <xf numFmtId="0" fontId="17" fillId="4" borderId="23" xfId="0" applyFont="1" applyFill="1" applyBorder="1" applyAlignment="1">
      <alignment horizontal="center" vertical="center" textRotation="45" wrapText="1"/>
    </xf>
    <xf numFmtId="0" fontId="17" fillId="4" borderId="24" xfId="0" applyFont="1" applyFill="1" applyBorder="1" applyAlignment="1">
      <alignment horizontal="center" vertical="center" textRotation="45" wrapText="1"/>
    </xf>
    <xf numFmtId="0" fontId="24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25" fillId="3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25" fillId="3" borderId="26" xfId="0" applyNumberFormat="1" applyFont="1" applyFill="1" applyBorder="1" applyAlignment="1">
      <alignment horizontal="center"/>
    </xf>
    <xf numFmtId="1" fontId="0" fillId="3" borderId="2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57150</xdr:colOff>
      <xdr:row>4</xdr:row>
      <xdr:rowOff>38100</xdr:rowOff>
    </xdr:from>
    <xdr:to>
      <xdr:col>79</xdr:col>
      <xdr:colOff>409575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7480875" y="781050"/>
          <a:ext cx="4010025" cy="2238375"/>
        </a:xfrm>
        <a:prstGeom prst="rect"/>
        <a:noFill/>
      </xdr:spPr>
      <xdr:txBody>
        <a:bodyPr fromWordArt="1" wrap="none">
          <a:prstTxWarp prst="textCascadeUp">
            <a:avLst>
              <a:gd name="adj" fmla="val 67787"/>
            </a:avLst>
          </a:prstTxWarp>
          <a:scene3d>
            <a:camera prst="legacyPerspectiveTopLeft">
              <a:rot lat="0" lon="20520000" rev="0"/>
            </a:camera>
            <a:lightRig rig="legacyHarsh3" dir="r"/>
          </a:scene3d>
          <a:sp3d extrusionH="430200" prstMaterial="legacyMatte">
            <a:extrusionClr>
              <a:srgbClr val="00FF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Spring
Break!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workbookViewId="0" topLeftCell="A8">
      <selection activeCell="G27" sqref="G27"/>
    </sheetView>
  </sheetViews>
  <sheetFormatPr defaultColWidth="9.140625" defaultRowHeight="12.75"/>
  <cols>
    <col min="1" max="1" width="11.140625" style="3" customWidth="1"/>
    <col min="2" max="2" width="17.28125" style="3" customWidth="1"/>
    <col min="3" max="3" width="5.57421875" style="3" customWidth="1"/>
    <col min="4" max="4" width="8.140625" style="3" customWidth="1"/>
    <col min="5" max="5" width="6.421875" style="3" customWidth="1"/>
    <col min="6" max="8" width="6.8515625" style="4" customWidth="1"/>
    <col min="9" max="9" width="7.7109375" style="4" customWidth="1"/>
    <col min="10" max="10" width="8.140625" style="4" customWidth="1"/>
    <col min="11" max="11" width="8.00390625" style="4" customWidth="1"/>
    <col min="12" max="24" width="7.00390625" style="4" customWidth="1"/>
    <col min="25" max="25" width="6.28125" style="4" customWidth="1"/>
    <col min="26" max="37" width="4.28125" style="4" customWidth="1"/>
    <col min="38" max="38" width="4.140625" style="4" customWidth="1"/>
    <col min="39" max="41" width="4.28125" style="4" hidden="1" customWidth="1"/>
    <col min="42" max="44" width="6.140625" style="4" hidden="1" customWidth="1"/>
    <col min="45" max="49" width="4.28125" style="4" hidden="1" customWidth="1"/>
    <col min="50" max="50" width="7.8515625" style="41" customWidth="1"/>
    <col min="51" max="51" width="7.28125" style="7" customWidth="1"/>
    <col min="52" max="52" width="16.421875" style="3" customWidth="1"/>
    <col min="53" max="53" width="9.140625" style="64" customWidth="1"/>
    <col min="55" max="57" width="9.140625" style="7" customWidth="1"/>
  </cols>
  <sheetData>
    <row r="1" spans="9:24" ht="12.75">
      <c r="I1" s="5" t="s">
        <v>53</v>
      </c>
      <c r="S1" s="32"/>
      <c r="U1" s="15" t="s">
        <v>1</v>
      </c>
      <c r="V1" s="15"/>
      <c r="W1" s="15"/>
      <c r="X1" s="15"/>
    </row>
    <row r="2" spans="9:24" ht="12.75">
      <c r="I2" s="5"/>
      <c r="U2" s="15" t="s">
        <v>46</v>
      </c>
      <c r="V2" s="15"/>
      <c r="W2" s="15"/>
      <c r="X2" s="15"/>
    </row>
    <row r="3" spans="9:24" ht="12.75">
      <c r="I3" s="5"/>
      <c r="S3" s="33"/>
      <c r="U3" s="15" t="s">
        <v>22</v>
      </c>
      <c r="V3" s="15"/>
      <c r="W3" s="15"/>
      <c r="X3" s="15"/>
    </row>
    <row r="4" spans="9:24" ht="12.75">
      <c r="I4" s="5"/>
      <c r="S4" s="34"/>
      <c r="U4" s="15" t="s">
        <v>23</v>
      </c>
      <c r="V4" s="15"/>
      <c r="W4" s="15"/>
      <c r="X4" s="15"/>
    </row>
    <row r="5" spans="9:24" ht="12.75">
      <c r="I5" s="5"/>
      <c r="S5" s="35"/>
      <c r="U5" s="15" t="s">
        <v>24</v>
      </c>
      <c r="V5" s="15"/>
      <c r="W5" s="15"/>
      <c r="X5" s="15"/>
    </row>
    <row r="6" spans="9:24" ht="12.75">
      <c r="I6" s="5"/>
      <c r="S6" s="36"/>
      <c r="U6" s="15" t="s">
        <v>25</v>
      </c>
      <c r="V6" s="15"/>
      <c r="W6" s="15"/>
      <c r="X6" s="15"/>
    </row>
    <row r="7" spans="1:57" s="18" customFormat="1" ht="137.25">
      <c r="A7" s="16"/>
      <c r="B7" s="16"/>
      <c r="C7" s="17"/>
      <c r="D7" s="17" t="s">
        <v>55</v>
      </c>
      <c r="E7" s="17" t="s">
        <v>58</v>
      </c>
      <c r="F7" s="17" t="s">
        <v>59</v>
      </c>
      <c r="G7" s="17" t="s">
        <v>60</v>
      </c>
      <c r="H7" s="17" t="s">
        <v>66</v>
      </c>
      <c r="I7" s="17" t="s">
        <v>63</v>
      </c>
      <c r="J7" s="56" t="s">
        <v>64</v>
      </c>
      <c r="K7" s="17" t="s">
        <v>71</v>
      </c>
      <c r="L7" s="56" t="s">
        <v>72</v>
      </c>
      <c r="M7" s="17" t="s">
        <v>79</v>
      </c>
      <c r="N7" s="56" t="s">
        <v>81</v>
      </c>
      <c r="O7" s="56" t="s">
        <v>80</v>
      </c>
      <c r="P7" s="56" t="s">
        <v>90</v>
      </c>
      <c r="Q7" s="56" t="s">
        <v>82</v>
      </c>
      <c r="R7" s="17" t="s">
        <v>86</v>
      </c>
      <c r="S7" s="56" t="s">
        <v>87</v>
      </c>
      <c r="T7" s="17" t="s">
        <v>96</v>
      </c>
      <c r="U7" s="17" t="s">
        <v>92</v>
      </c>
      <c r="V7" s="17" t="s">
        <v>94</v>
      </c>
      <c r="W7" s="17" t="s">
        <v>92</v>
      </c>
      <c r="X7" s="17"/>
      <c r="Y7" s="17" t="s">
        <v>74</v>
      </c>
      <c r="Z7" s="17" t="s">
        <v>75</v>
      </c>
      <c r="AA7" s="17" t="s">
        <v>76</v>
      </c>
      <c r="AB7" s="17" t="s">
        <v>77</v>
      </c>
      <c r="AC7" s="17" t="s">
        <v>78</v>
      </c>
      <c r="AD7" s="17" t="s">
        <v>83</v>
      </c>
      <c r="AE7" s="17" t="s">
        <v>84</v>
      </c>
      <c r="AF7" s="17" t="s">
        <v>88</v>
      </c>
      <c r="AG7" s="17" t="s">
        <v>89</v>
      </c>
      <c r="AH7" s="17" t="s">
        <v>93</v>
      </c>
      <c r="AI7" s="17" t="s">
        <v>95</v>
      </c>
      <c r="AJ7" s="17"/>
      <c r="AK7" s="17"/>
      <c r="AL7" s="129" t="s">
        <v>62</v>
      </c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22" t="s">
        <v>43</v>
      </c>
      <c r="AZ7" s="16"/>
      <c r="BA7" s="65"/>
      <c r="BC7" s="20"/>
      <c r="BD7" s="20"/>
      <c r="BE7" s="20"/>
    </row>
    <row r="8" spans="1:57" s="10" customFormat="1" ht="25.5">
      <c r="A8" s="6"/>
      <c r="B8" s="6"/>
      <c r="C8" s="127" t="s">
        <v>54</v>
      </c>
      <c r="D8" s="14">
        <v>38748</v>
      </c>
      <c r="E8" s="14">
        <v>38757</v>
      </c>
      <c r="F8" s="14">
        <v>38757</v>
      </c>
      <c r="G8" s="14">
        <v>38757</v>
      </c>
      <c r="H8" s="14">
        <v>38758</v>
      </c>
      <c r="I8" s="14">
        <v>38761</v>
      </c>
      <c r="J8" s="57">
        <v>38761</v>
      </c>
      <c r="K8" s="14">
        <v>38764</v>
      </c>
      <c r="L8" s="57">
        <v>38765</v>
      </c>
      <c r="M8" s="14">
        <v>38777</v>
      </c>
      <c r="N8" s="57">
        <v>38775</v>
      </c>
      <c r="O8" s="57">
        <v>38778</v>
      </c>
      <c r="P8" s="57">
        <v>38779</v>
      </c>
      <c r="Q8" s="57">
        <v>38784</v>
      </c>
      <c r="R8" s="14">
        <v>38785</v>
      </c>
      <c r="S8" s="57">
        <v>38785</v>
      </c>
      <c r="T8" s="14">
        <v>38786</v>
      </c>
      <c r="U8" s="14">
        <v>38789</v>
      </c>
      <c r="V8" s="14">
        <v>38789</v>
      </c>
      <c r="W8" s="14">
        <v>38791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30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21"/>
      <c r="AY8" s="24" t="s">
        <v>44</v>
      </c>
      <c r="AZ8" s="6"/>
      <c r="BA8" s="66"/>
      <c r="BC8" s="8"/>
      <c r="BD8" s="8"/>
      <c r="BE8" s="8"/>
    </row>
    <row r="9" spans="1:58" s="10" customFormat="1" ht="13.5" thickBot="1">
      <c r="A9" s="11" t="s">
        <v>26</v>
      </c>
      <c r="B9" s="11" t="s">
        <v>0</v>
      </c>
      <c r="C9" s="128"/>
      <c r="D9" s="12">
        <v>130</v>
      </c>
      <c r="E9" s="12">
        <v>120</v>
      </c>
      <c r="F9" s="12">
        <v>40</v>
      </c>
      <c r="G9" s="12">
        <v>40</v>
      </c>
      <c r="H9" s="12">
        <v>75</v>
      </c>
      <c r="I9" s="12">
        <v>20</v>
      </c>
      <c r="J9" s="58">
        <v>50</v>
      </c>
      <c r="K9" s="12">
        <v>25</v>
      </c>
      <c r="L9" s="58">
        <v>100</v>
      </c>
      <c r="M9" s="12">
        <v>20</v>
      </c>
      <c r="N9" s="58">
        <v>50</v>
      </c>
      <c r="O9" s="58">
        <v>50</v>
      </c>
      <c r="P9" s="58">
        <v>50</v>
      </c>
      <c r="Q9" s="58">
        <v>100</v>
      </c>
      <c r="R9" s="12">
        <v>25</v>
      </c>
      <c r="S9" s="58">
        <v>50</v>
      </c>
      <c r="T9" s="12">
        <v>25</v>
      </c>
      <c r="U9" s="12">
        <v>40</v>
      </c>
      <c r="V9" s="12">
        <v>40</v>
      </c>
      <c r="W9" s="12">
        <v>16</v>
      </c>
      <c r="X9" s="12"/>
      <c r="Y9" s="12">
        <v>25</v>
      </c>
      <c r="Z9" s="12">
        <v>30</v>
      </c>
      <c r="AA9" s="12">
        <v>20</v>
      </c>
      <c r="AB9" s="12">
        <v>25</v>
      </c>
      <c r="AC9" s="12">
        <v>50</v>
      </c>
      <c r="AD9" s="12">
        <v>30</v>
      </c>
      <c r="AE9" s="12">
        <v>100</v>
      </c>
      <c r="AF9" s="12">
        <v>50</v>
      </c>
      <c r="AG9" s="12">
        <v>50</v>
      </c>
      <c r="AH9" s="12">
        <v>50</v>
      </c>
      <c r="AI9" s="12">
        <v>60</v>
      </c>
      <c r="AJ9" s="12"/>
      <c r="AK9" s="12"/>
      <c r="AL9" s="131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23"/>
      <c r="AY9" s="13">
        <f>SUM(D9:V9)</f>
        <v>1050</v>
      </c>
      <c r="AZ9" s="11" t="s">
        <v>0</v>
      </c>
      <c r="BA9" s="69" t="s">
        <v>2</v>
      </c>
      <c r="BC9" s="27" t="s">
        <v>48</v>
      </c>
      <c r="BD9" s="27" t="s">
        <v>49</v>
      </c>
      <c r="BE9" s="27" t="s">
        <v>50</v>
      </c>
      <c r="BF9" s="27" t="s">
        <v>51</v>
      </c>
    </row>
    <row r="10" spans="1:58" ht="13.5" thickTop="1">
      <c r="A10" s="3" t="s">
        <v>27</v>
      </c>
      <c r="B10" s="3" t="s">
        <v>3</v>
      </c>
      <c r="C10" s="37"/>
      <c r="D10" s="3">
        <v>80</v>
      </c>
      <c r="E10" s="3">
        <v>100</v>
      </c>
      <c r="F10" s="3">
        <v>30</v>
      </c>
      <c r="G10" s="3">
        <v>25</v>
      </c>
      <c r="H10" s="3">
        <v>70</v>
      </c>
      <c r="I10" s="3">
        <v>20</v>
      </c>
      <c r="J10" s="60">
        <v>39</v>
      </c>
      <c r="K10" s="51">
        <v>0</v>
      </c>
      <c r="L10" s="50">
        <v>0</v>
      </c>
      <c r="M10" s="3">
        <v>18</v>
      </c>
      <c r="N10" s="50">
        <v>0</v>
      </c>
      <c r="O10" s="60">
        <v>33</v>
      </c>
      <c r="P10" s="50">
        <v>0</v>
      </c>
      <c r="Q10" s="50">
        <v>0</v>
      </c>
      <c r="R10" s="51">
        <v>0</v>
      </c>
      <c r="S10" s="62">
        <v>32</v>
      </c>
      <c r="T10" s="3">
        <v>18</v>
      </c>
      <c r="U10" s="51">
        <v>0</v>
      </c>
      <c r="V10" s="51">
        <v>0</v>
      </c>
      <c r="W10" s="3">
        <v>4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5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21">
        <v>20</v>
      </c>
      <c r="AY10" s="40">
        <f>((SUM(D10:W10))/(AY9-0))*100</f>
        <v>44.666666666666664</v>
      </c>
      <c r="AZ10" s="3" t="s">
        <v>3</v>
      </c>
      <c r="BA10" s="70">
        <v>17</v>
      </c>
      <c r="BC10" s="28">
        <v>45</v>
      </c>
      <c r="BD10" s="28"/>
      <c r="BE10" s="30"/>
      <c r="BF10" s="31"/>
    </row>
    <row r="11" spans="1:58" ht="12.75">
      <c r="A11" s="3" t="s">
        <v>28</v>
      </c>
      <c r="B11" s="19" t="s">
        <v>4</v>
      </c>
      <c r="C11" s="38">
        <v>1</v>
      </c>
      <c r="D11" s="3">
        <v>78</v>
      </c>
      <c r="E11" s="3">
        <v>110</v>
      </c>
      <c r="F11" s="3">
        <v>35</v>
      </c>
      <c r="G11" s="3">
        <v>35</v>
      </c>
      <c r="H11" s="3">
        <v>75</v>
      </c>
      <c r="I11" s="3">
        <v>18</v>
      </c>
      <c r="J11" s="60">
        <v>48</v>
      </c>
      <c r="K11" s="3">
        <v>25</v>
      </c>
      <c r="L11" s="60">
        <v>97</v>
      </c>
      <c r="M11" s="3">
        <v>18</v>
      </c>
      <c r="N11" s="60">
        <v>47</v>
      </c>
      <c r="O11" s="60">
        <v>50</v>
      </c>
      <c r="P11" s="50">
        <v>0</v>
      </c>
      <c r="Q11" s="60">
        <v>90</v>
      </c>
      <c r="R11" s="3">
        <v>25</v>
      </c>
      <c r="S11" s="60">
        <v>44</v>
      </c>
      <c r="T11" s="3">
        <v>23</v>
      </c>
      <c r="U11" s="3">
        <v>18</v>
      </c>
      <c r="V11" s="51">
        <v>0</v>
      </c>
      <c r="W11" s="3">
        <v>10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50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21">
        <v>25</v>
      </c>
      <c r="AY11" s="25">
        <f>((SUM(D11:W11))/(AY9-0))*100</f>
        <v>80.57142857142857</v>
      </c>
      <c r="AZ11" s="19" t="s">
        <v>4</v>
      </c>
      <c r="BA11" s="71">
        <v>33.5</v>
      </c>
      <c r="BC11" s="29">
        <v>81</v>
      </c>
      <c r="BD11" s="29"/>
      <c r="BE11" s="30"/>
      <c r="BF11" s="31"/>
    </row>
    <row r="12" spans="1:58" s="2" customFormat="1" ht="12.75">
      <c r="A12" s="3"/>
      <c r="B12" s="26" t="s">
        <v>47</v>
      </c>
      <c r="C12" s="38">
        <v>-1</v>
      </c>
      <c r="D12" s="3">
        <v>92</v>
      </c>
      <c r="E12" s="3">
        <v>110</v>
      </c>
      <c r="F12" s="3">
        <v>20</v>
      </c>
      <c r="G12" s="3">
        <v>35</v>
      </c>
      <c r="H12" s="3">
        <v>70</v>
      </c>
      <c r="I12" s="3">
        <v>20</v>
      </c>
      <c r="J12" s="60">
        <v>46</v>
      </c>
      <c r="K12" s="3">
        <v>25</v>
      </c>
      <c r="L12" s="50">
        <v>0</v>
      </c>
      <c r="M12" s="3">
        <v>17</v>
      </c>
      <c r="N12" s="60">
        <v>40</v>
      </c>
      <c r="O12" s="60">
        <v>50</v>
      </c>
      <c r="P12" s="76">
        <v>45</v>
      </c>
      <c r="Q12" s="50">
        <v>0</v>
      </c>
      <c r="R12" s="51">
        <v>0</v>
      </c>
      <c r="S12" s="60">
        <v>36</v>
      </c>
      <c r="T12" s="51">
        <v>0</v>
      </c>
      <c r="U12" s="3">
        <v>18</v>
      </c>
      <c r="V12" s="3">
        <v>40</v>
      </c>
      <c r="W12" s="3">
        <v>13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50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21"/>
      <c r="AY12" s="25">
        <f>(((SUM(D12:W12))/(AY9-0))*100)+1</f>
        <v>65.47619047619048</v>
      </c>
      <c r="AZ12" s="26" t="s">
        <v>47</v>
      </c>
      <c r="BA12" s="72">
        <v>7.5</v>
      </c>
      <c r="BC12" s="29">
        <v>65</v>
      </c>
      <c r="BD12" s="29"/>
      <c r="BE12" s="30"/>
      <c r="BF12" s="31"/>
    </row>
    <row r="13" spans="1:58" ht="12.75">
      <c r="A13" s="3">
        <v>11475</v>
      </c>
      <c r="B13" s="3" t="s">
        <v>5</v>
      </c>
      <c r="C13" s="38">
        <v>-1</v>
      </c>
      <c r="D13" s="3">
        <v>114</v>
      </c>
      <c r="E13" s="3">
        <v>100</v>
      </c>
      <c r="F13" s="3">
        <v>40</v>
      </c>
      <c r="G13" s="3">
        <v>40</v>
      </c>
      <c r="H13" s="3">
        <v>75</v>
      </c>
      <c r="I13" s="3">
        <v>18</v>
      </c>
      <c r="J13" s="60">
        <v>46</v>
      </c>
      <c r="K13" s="3">
        <v>25</v>
      </c>
      <c r="L13" s="60">
        <v>97</v>
      </c>
      <c r="M13" s="3">
        <v>17</v>
      </c>
      <c r="N13" s="62">
        <v>5</v>
      </c>
      <c r="O13" s="62">
        <v>18</v>
      </c>
      <c r="P13" s="76">
        <v>41</v>
      </c>
      <c r="Q13" s="50">
        <v>0</v>
      </c>
      <c r="R13" s="3">
        <v>25</v>
      </c>
      <c r="S13" s="60">
        <v>50</v>
      </c>
      <c r="T13" s="3">
        <v>22</v>
      </c>
      <c r="U13" s="3">
        <v>36</v>
      </c>
      <c r="V13" s="51">
        <v>0</v>
      </c>
      <c r="W13" s="3">
        <v>14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5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21">
        <v>20</v>
      </c>
      <c r="AY13" s="25">
        <f>((SUM(D13:W13))/(AY9-0))*100</f>
        <v>74.57142857142857</v>
      </c>
      <c r="AZ13" s="3" t="s">
        <v>5</v>
      </c>
      <c r="BA13" s="71">
        <v>25.5</v>
      </c>
      <c r="BC13" s="29">
        <v>75</v>
      </c>
      <c r="BD13" s="29"/>
      <c r="BE13" s="30"/>
      <c r="BF13" s="31"/>
    </row>
    <row r="14" spans="1:58" s="2" customFormat="1" ht="12.75">
      <c r="A14" s="3" t="s">
        <v>29</v>
      </c>
      <c r="B14" s="3" t="s">
        <v>6</v>
      </c>
      <c r="C14" s="38">
        <v>3</v>
      </c>
      <c r="D14" s="3">
        <v>30</v>
      </c>
      <c r="E14" s="51">
        <v>0</v>
      </c>
      <c r="F14" s="51">
        <v>0</v>
      </c>
      <c r="G14" s="51">
        <v>0</v>
      </c>
      <c r="H14" s="51">
        <v>0</v>
      </c>
      <c r="I14" s="59" t="s">
        <v>65</v>
      </c>
      <c r="J14" s="50">
        <v>0</v>
      </c>
      <c r="K14" s="51">
        <v>0</v>
      </c>
      <c r="L14" s="50">
        <v>0</v>
      </c>
      <c r="M14" s="51">
        <v>0</v>
      </c>
      <c r="N14" s="50">
        <v>0</v>
      </c>
      <c r="O14" s="60">
        <v>42</v>
      </c>
      <c r="P14" s="50">
        <v>0</v>
      </c>
      <c r="Q14" s="50">
        <v>0</v>
      </c>
      <c r="R14" s="51">
        <v>0</v>
      </c>
      <c r="S14" s="60">
        <v>45</v>
      </c>
      <c r="T14" s="51">
        <v>0</v>
      </c>
      <c r="U14" s="51">
        <v>0</v>
      </c>
      <c r="V14" s="51">
        <v>0</v>
      </c>
      <c r="W14" s="51"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50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21"/>
      <c r="AY14" s="40">
        <f>((SUM(D14:W14))/(AY9-0))*100</f>
        <v>11.142857142857142</v>
      </c>
      <c r="AZ14" s="3" t="s">
        <v>6</v>
      </c>
      <c r="BA14" s="72">
        <v>9.5</v>
      </c>
      <c r="BC14" s="29">
        <v>11</v>
      </c>
      <c r="BD14" s="29"/>
      <c r="BE14" s="30"/>
      <c r="BF14" s="31"/>
    </row>
    <row r="15" spans="1:58" s="2" customFormat="1" ht="15" customHeight="1">
      <c r="A15" s="3" t="s">
        <v>30</v>
      </c>
      <c r="B15" s="19" t="s">
        <v>21</v>
      </c>
      <c r="C15" s="38">
        <v>-1</v>
      </c>
      <c r="D15" s="3">
        <v>86</v>
      </c>
      <c r="E15" s="3">
        <v>110</v>
      </c>
      <c r="F15" s="3">
        <v>34</v>
      </c>
      <c r="G15" s="3">
        <v>38</v>
      </c>
      <c r="H15" s="3">
        <v>60</v>
      </c>
      <c r="I15" s="3">
        <v>18</v>
      </c>
      <c r="J15" s="60">
        <v>48</v>
      </c>
      <c r="K15" s="3">
        <v>25</v>
      </c>
      <c r="L15" s="60">
        <v>97</v>
      </c>
      <c r="M15" s="3">
        <v>17</v>
      </c>
      <c r="N15" s="60">
        <v>47</v>
      </c>
      <c r="O15" s="60">
        <v>50</v>
      </c>
      <c r="P15" s="62">
        <v>31</v>
      </c>
      <c r="Q15" s="50">
        <v>0</v>
      </c>
      <c r="R15" s="3">
        <v>25</v>
      </c>
      <c r="S15" s="60">
        <v>43</v>
      </c>
      <c r="T15" s="3">
        <v>22</v>
      </c>
      <c r="U15" s="3">
        <v>20</v>
      </c>
      <c r="V15" s="51">
        <v>0</v>
      </c>
      <c r="W15" s="3">
        <v>10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50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21"/>
      <c r="AY15" s="25">
        <f>((SUM(D15:W15))/AY9)*100</f>
        <v>74.38095238095238</v>
      </c>
      <c r="AZ15" s="19" t="s">
        <v>21</v>
      </c>
      <c r="BA15" s="71">
        <v>31.5</v>
      </c>
      <c r="BC15" s="29">
        <v>74</v>
      </c>
      <c r="BD15" s="29"/>
      <c r="BE15" s="30"/>
      <c r="BF15" s="31"/>
    </row>
    <row r="16" spans="1:58" s="2" customFormat="1" ht="12.75" hidden="1">
      <c r="A16" s="3">
        <v>11514</v>
      </c>
      <c r="B16" s="3" t="s">
        <v>7</v>
      </c>
      <c r="C16" s="3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0"/>
      <c r="P16" s="3"/>
      <c r="Q16" s="5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50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21"/>
      <c r="AY16" s="25">
        <f>((SUM(C16:AX16))/(AY9-18))*100</f>
        <v>0</v>
      </c>
      <c r="AZ16" s="3" t="s">
        <v>7</v>
      </c>
      <c r="BA16" s="72">
        <v>4</v>
      </c>
      <c r="BC16" s="29"/>
      <c r="BD16" s="29"/>
      <c r="BE16" s="30"/>
      <c r="BF16" s="31"/>
    </row>
    <row r="17" spans="1:58" s="2" customFormat="1" ht="12.75">
      <c r="A17" s="3" t="s">
        <v>31</v>
      </c>
      <c r="B17" s="19" t="s">
        <v>8</v>
      </c>
      <c r="C17" s="38">
        <v>2</v>
      </c>
      <c r="D17" s="3">
        <v>70</v>
      </c>
      <c r="E17" s="3">
        <v>90</v>
      </c>
      <c r="F17" s="3">
        <v>30</v>
      </c>
      <c r="G17" s="3">
        <v>30</v>
      </c>
      <c r="H17" s="3">
        <v>75</v>
      </c>
      <c r="I17" s="3">
        <v>14</v>
      </c>
      <c r="J17" s="60">
        <v>43</v>
      </c>
      <c r="K17" s="3">
        <v>25</v>
      </c>
      <c r="L17" s="60">
        <v>90</v>
      </c>
      <c r="M17" s="3">
        <v>18</v>
      </c>
      <c r="N17" s="62">
        <v>30</v>
      </c>
      <c r="O17" s="60">
        <v>43</v>
      </c>
      <c r="P17" s="50">
        <v>0</v>
      </c>
      <c r="Q17" s="50">
        <v>0</v>
      </c>
      <c r="R17" s="3">
        <v>24</v>
      </c>
      <c r="S17" s="60">
        <v>44</v>
      </c>
      <c r="T17" s="3">
        <v>18</v>
      </c>
      <c r="U17" s="3">
        <v>24</v>
      </c>
      <c r="V17" s="3">
        <v>40</v>
      </c>
      <c r="W17" s="3">
        <v>12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50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21">
        <v>20</v>
      </c>
      <c r="AY17" s="25">
        <f>((SUM(D17:W17))/AY9)*100</f>
        <v>68.57142857142857</v>
      </c>
      <c r="AZ17" s="19" t="s">
        <v>8</v>
      </c>
      <c r="BA17" s="71">
        <v>29.5</v>
      </c>
      <c r="BC17" s="29">
        <v>69</v>
      </c>
      <c r="BD17" s="29"/>
      <c r="BE17" s="30"/>
      <c r="BF17" s="31"/>
    </row>
    <row r="18" spans="1:58" s="2" customFormat="1" ht="12.75" hidden="1">
      <c r="A18" s="3" t="s">
        <v>32</v>
      </c>
      <c r="B18" s="3" t="s">
        <v>9</v>
      </c>
      <c r="C18" s="38"/>
      <c r="D18" s="3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50"/>
      <c r="Q18" s="50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50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21"/>
      <c r="AY18" s="40">
        <f>((SUM(D18:AX18))/(AY9-0))*100</f>
        <v>0</v>
      </c>
      <c r="AZ18" s="3" t="s">
        <v>9</v>
      </c>
      <c r="BA18" s="72">
        <v>10</v>
      </c>
      <c r="BC18" s="29"/>
      <c r="BD18" s="29"/>
      <c r="BE18" s="30"/>
      <c r="BF18" s="31"/>
    </row>
    <row r="19" spans="1:58" s="2" customFormat="1" ht="12.75">
      <c r="A19" s="3"/>
      <c r="B19" s="3" t="s">
        <v>61</v>
      </c>
      <c r="C19" s="38"/>
      <c r="D19" s="39">
        <v>38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0">
        <v>0</v>
      </c>
      <c r="K19" s="51">
        <v>0</v>
      </c>
      <c r="L19" s="50">
        <v>0</v>
      </c>
      <c r="M19" s="51">
        <v>0</v>
      </c>
      <c r="N19" s="50">
        <v>0</v>
      </c>
      <c r="O19" s="50">
        <v>0</v>
      </c>
      <c r="P19" s="50">
        <v>0</v>
      </c>
      <c r="Q19" s="50">
        <v>0</v>
      </c>
      <c r="R19" s="51">
        <v>0</v>
      </c>
      <c r="S19" s="50">
        <v>0</v>
      </c>
      <c r="T19" s="51">
        <v>0</v>
      </c>
      <c r="U19" s="51">
        <v>0</v>
      </c>
      <c r="V19" s="51">
        <v>0</v>
      </c>
      <c r="W19" s="51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50">
        <v>-10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21"/>
      <c r="AY19" s="40">
        <f>((SUM(D19:W19))/(AY9-0))*100</f>
        <v>3.619047619047619</v>
      </c>
      <c r="AZ19" s="3" t="s">
        <v>61</v>
      </c>
      <c r="BA19" s="72">
        <v>8</v>
      </c>
      <c r="BC19" s="29">
        <v>4</v>
      </c>
      <c r="BD19" s="29"/>
      <c r="BE19" s="30"/>
      <c r="BF19" s="31"/>
    </row>
    <row r="20" spans="1:58" s="1" customFormat="1" ht="12.75">
      <c r="A20" s="3" t="s">
        <v>33</v>
      </c>
      <c r="B20" s="3" t="s">
        <v>10</v>
      </c>
      <c r="C20" s="38">
        <v>-1</v>
      </c>
      <c r="D20" s="3">
        <v>88</v>
      </c>
      <c r="E20" s="3">
        <v>100</v>
      </c>
      <c r="F20" s="3">
        <v>30</v>
      </c>
      <c r="G20" s="3">
        <v>30</v>
      </c>
      <c r="H20" s="3">
        <v>75</v>
      </c>
      <c r="I20" s="3">
        <v>18</v>
      </c>
      <c r="J20" s="60">
        <v>48</v>
      </c>
      <c r="K20" s="59" t="s">
        <v>65</v>
      </c>
      <c r="L20" s="60">
        <v>95</v>
      </c>
      <c r="M20" s="3">
        <v>18</v>
      </c>
      <c r="N20" s="60">
        <v>41</v>
      </c>
      <c r="O20" s="60">
        <v>50</v>
      </c>
      <c r="P20" s="50">
        <v>0</v>
      </c>
      <c r="Q20" s="60">
        <v>93</v>
      </c>
      <c r="R20" s="3">
        <v>20</v>
      </c>
      <c r="S20" s="60">
        <v>44</v>
      </c>
      <c r="T20" s="3">
        <v>23</v>
      </c>
      <c r="U20" s="3">
        <v>16</v>
      </c>
      <c r="V20" s="3">
        <v>35</v>
      </c>
      <c r="W20" s="3">
        <v>10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50">
        <v>-30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21"/>
      <c r="AY20" s="25">
        <f>((SUM(D20:W20))/(AY9-25))*100</f>
        <v>81.36585365853658</v>
      </c>
      <c r="AZ20" s="3" t="s">
        <v>10</v>
      </c>
      <c r="BA20" s="71">
        <v>28.5</v>
      </c>
      <c r="BB20" s="2"/>
      <c r="BC20" s="29">
        <v>81</v>
      </c>
      <c r="BD20" s="29"/>
      <c r="BE20" s="30"/>
      <c r="BF20" s="31"/>
    </row>
    <row r="21" spans="1:58" ht="12.75">
      <c r="A21" s="3" t="s">
        <v>34</v>
      </c>
      <c r="B21" s="3" t="s">
        <v>11</v>
      </c>
      <c r="C21" s="38"/>
      <c r="D21" s="39">
        <v>84</v>
      </c>
      <c r="E21" s="39">
        <v>100</v>
      </c>
      <c r="F21" s="39">
        <v>30</v>
      </c>
      <c r="G21" s="59" t="s">
        <v>65</v>
      </c>
      <c r="H21" s="59" t="s">
        <v>65</v>
      </c>
      <c r="I21" s="39">
        <v>20</v>
      </c>
      <c r="J21" s="60">
        <v>39</v>
      </c>
      <c r="K21" s="59" t="s">
        <v>65</v>
      </c>
      <c r="L21" s="50">
        <v>0</v>
      </c>
      <c r="M21" s="59" t="s">
        <v>65</v>
      </c>
      <c r="N21" s="76">
        <v>37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3"/>
      <c r="Y21" s="3">
        <v>15</v>
      </c>
      <c r="Z21" s="3">
        <v>20</v>
      </c>
      <c r="AA21" s="3">
        <v>10</v>
      </c>
      <c r="AB21" s="3">
        <v>15</v>
      </c>
      <c r="AC21" s="3">
        <v>50</v>
      </c>
      <c r="AD21" s="3">
        <v>30</v>
      </c>
      <c r="AE21" s="3">
        <v>95</v>
      </c>
      <c r="AF21" s="60">
        <v>48</v>
      </c>
      <c r="AG21" s="60">
        <v>43</v>
      </c>
      <c r="AH21" s="3">
        <v>50</v>
      </c>
      <c r="AI21" s="3">
        <v>52</v>
      </c>
      <c r="AJ21" s="3"/>
      <c r="AK21" s="3"/>
      <c r="AL21" s="50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21"/>
      <c r="AY21" s="25">
        <f>((SUM(D21:G21,I21:J21,L21,N21,Y21:AK21))/900)*100</f>
        <v>82</v>
      </c>
      <c r="AZ21" s="3" t="s">
        <v>11</v>
      </c>
      <c r="BA21" s="72">
        <v>15</v>
      </c>
      <c r="BB21" s="2"/>
      <c r="BC21" s="29">
        <v>82</v>
      </c>
      <c r="BD21" s="29"/>
      <c r="BE21" s="30"/>
      <c r="BF21" s="31"/>
    </row>
    <row r="22" spans="1:58" s="2" customFormat="1" ht="12.75">
      <c r="A22" s="3" t="s">
        <v>35</v>
      </c>
      <c r="B22" s="3" t="s">
        <v>12</v>
      </c>
      <c r="C22" s="38"/>
      <c r="D22" s="3">
        <v>76</v>
      </c>
      <c r="E22" s="3">
        <v>118</v>
      </c>
      <c r="F22" s="3">
        <v>30</v>
      </c>
      <c r="G22" s="3">
        <v>35</v>
      </c>
      <c r="H22" s="3">
        <v>65</v>
      </c>
      <c r="I22" s="3">
        <v>18</v>
      </c>
      <c r="J22" s="60">
        <v>48</v>
      </c>
      <c r="K22" s="59" t="s">
        <v>65</v>
      </c>
      <c r="L22" s="60">
        <v>94</v>
      </c>
      <c r="M22" s="59" t="s">
        <v>65</v>
      </c>
      <c r="N22" s="60">
        <v>41</v>
      </c>
      <c r="O22" s="60">
        <v>50</v>
      </c>
      <c r="P22" s="50">
        <v>0</v>
      </c>
      <c r="Q22" s="60">
        <v>92</v>
      </c>
      <c r="R22" s="3">
        <v>24</v>
      </c>
      <c r="S22" s="60">
        <v>44</v>
      </c>
      <c r="T22" s="51">
        <v>0</v>
      </c>
      <c r="U22" s="51">
        <v>0</v>
      </c>
      <c r="V22" s="3">
        <v>35</v>
      </c>
      <c r="W22" s="3">
        <v>13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50">
        <v>-10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21"/>
      <c r="AY22" s="25">
        <f>((SUM(D22:W22))/(AY9-45))*100</f>
        <v>77.91044776119404</v>
      </c>
      <c r="AZ22" s="3" t="s">
        <v>12</v>
      </c>
      <c r="BA22" s="71">
        <v>33.5</v>
      </c>
      <c r="BC22" s="29">
        <v>78</v>
      </c>
      <c r="BD22" s="29"/>
      <c r="BE22" s="30"/>
      <c r="BF22" s="31"/>
    </row>
    <row r="23" spans="1:58" s="2" customFormat="1" ht="12.75" hidden="1">
      <c r="A23" s="3" t="s">
        <v>45</v>
      </c>
      <c r="B23" s="3" t="s">
        <v>42</v>
      </c>
      <c r="C23" s="3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50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21"/>
      <c r="AY23" s="25">
        <f>((SUM(C23:AX23))/(AY10-0))*100</f>
        <v>0</v>
      </c>
      <c r="AZ23" s="3" t="s">
        <v>42</v>
      </c>
      <c r="BA23" s="72">
        <v>1</v>
      </c>
      <c r="BC23" s="29"/>
      <c r="BD23" s="29"/>
      <c r="BE23" s="30"/>
      <c r="BF23" s="31"/>
    </row>
    <row r="24" spans="1:58" s="1" customFormat="1" ht="12.75">
      <c r="A24" s="3">
        <v>11498</v>
      </c>
      <c r="B24" s="19" t="s">
        <v>13</v>
      </c>
      <c r="C24" s="38"/>
      <c r="D24" s="39">
        <v>76</v>
      </c>
      <c r="E24" s="3">
        <v>120</v>
      </c>
      <c r="F24" s="3">
        <v>40</v>
      </c>
      <c r="G24" s="3">
        <v>40</v>
      </c>
      <c r="H24" s="51">
        <v>0</v>
      </c>
      <c r="I24" s="3">
        <v>16</v>
      </c>
      <c r="J24" s="60">
        <v>41</v>
      </c>
      <c r="K24" s="51">
        <v>0</v>
      </c>
      <c r="L24" s="50">
        <v>0</v>
      </c>
      <c r="M24" s="3">
        <v>19</v>
      </c>
      <c r="N24" s="62">
        <v>29</v>
      </c>
      <c r="O24" s="59" t="s">
        <v>65</v>
      </c>
      <c r="P24" s="50">
        <v>0</v>
      </c>
      <c r="Q24" s="50">
        <v>0</v>
      </c>
      <c r="R24" s="51">
        <v>0</v>
      </c>
      <c r="S24" s="60">
        <v>40</v>
      </c>
      <c r="T24" s="59" t="s">
        <v>65</v>
      </c>
      <c r="U24" s="59" t="s">
        <v>65</v>
      </c>
      <c r="V24" s="51">
        <v>0</v>
      </c>
      <c r="W24" s="51"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50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21"/>
      <c r="AY24" s="40">
        <f>((SUM(D24:W24))/(AY9-90))*100</f>
        <v>43.854166666666664</v>
      </c>
      <c r="AZ24" s="19" t="s">
        <v>13</v>
      </c>
      <c r="BA24" s="72">
        <v>19.5</v>
      </c>
      <c r="BB24" s="2"/>
      <c r="BC24" s="29">
        <v>44</v>
      </c>
      <c r="BD24" s="29"/>
      <c r="BE24" s="30"/>
      <c r="BF24" s="31"/>
    </row>
    <row r="25" spans="1:58" ht="12.75">
      <c r="A25" s="3" t="s">
        <v>36</v>
      </c>
      <c r="B25" s="3" t="s">
        <v>14</v>
      </c>
      <c r="C25" s="38"/>
      <c r="D25" s="3">
        <v>70</v>
      </c>
      <c r="E25" s="3">
        <v>115</v>
      </c>
      <c r="F25" s="3">
        <v>40</v>
      </c>
      <c r="G25" s="3">
        <v>38</v>
      </c>
      <c r="H25" s="3">
        <v>75</v>
      </c>
      <c r="I25" s="3">
        <v>20</v>
      </c>
      <c r="J25" s="76">
        <v>47</v>
      </c>
      <c r="K25" s="3">
        <v>25</v>
      </c>
      <c r="L25" s="60">
        <v>98</v>
      </c>
      <c r="M25" s="51">
        <v>0</v>
      </c>
      <c r="N25" s="60">
        <v>47</v>
      </c>
      <c r="O25" s="60">
        <v>44</v>
      </c>
      <c r="P25" s="50">
        <v>0</v>
      </c>
      <c r="Q25" s="60">
        <v>94</v>
      </c>
      <c r="R25" s="51">
        <v>0</v>
      </c>
      <c r="S25" s="60">
        <v>48</v>
      </c>
      <c r="T25" s="51">
        <v>0</v>
      </c>
      <c r="U25" s="3">
        <v>18</v>
      </c>
      <c r="V25" s="51">
        <v>0</v>
      </c>
      <c r="W25" s="59" t="s">
        <v>65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50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21">
        <v>10</v>
      </c>
      <c r="AY25" s="25">
        <f>((SUM(D25:W25))/(AY9-16))*100</f>
        <v>75.3384912959381</v>
      </c>
      <c r="AZ25" s="3" t="s">
        <v>14</v>
      </c>
      <c r="BA25" s="71">
        <v>29.5</v>
      </c>
      <c r="BB25" s="2"/>
      <c r="BC25" s="29">
        <v>75</v>
      </c>
      <c r="BD25" s="29"/>
      <c r="BE25" s="30"/>
      <c r="BF25" s="31"/>
    </row>
    <row r="26" spans="1:58" ht="12.75">
      <c r="A26" s="3" t="s">
        <v>37</v>
      </c>
      <c r="B26" s="3" t="s">
        <v>15</v>
      </c>
      <c r="C26" s="38"/>
      <c r="D26" s="3">
        <v>42</v>
      </c>
      <c r="E26" s="3">
        <v>100</v>
      </c>
      <c r="F26" s="3">
        <v>40</v>
      </c>
      <c r="G26" s="3">
        <v>40</v>
      </c>
      <c r="H26" s="3">
        <v>60</v>
      </c>
      <c r="I26" s="3">
        <v>12</v>
      </c>
      <c r="J26" s="62">
        <v>31</v>
      </c>
      <c r="K26" s="51">
        <v>0</v>
      </c>
      <c r="L26" s="60">
        <v>95</v>
      </c>
      <c r="M26" s="3">
        <v>18</v>
      </c>
      <c r="N26" s="50">
        <v>0</v>
      </c>
      <c r="O26" s="50">
        <v>0</v>
      </c>
      <c r="P26" s="50">
        <v>0</v>
      </c>
      <c r="Q26" s="50">
        <v>0</v>
      </c>
      <c r="R26" s="51">
        <v>0</v>
      </c>
      <c r="S26" s="60">
        <v>41</v>
      </c>
      <c r="T26" s="51">
        <v>0</v>
      </c>
      <c r="U26" s="3">
        <v>14</v>
      </c>
      <c r="V26" s="51">
        <v>0</v>
      </c>
      <c r="W26" s="59" t="s">
        <v>65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50">
        <v>-15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21"/>
      <c r="AY26" s="40">
        <f>((SUM(D26:W26))/(AY9-16))*100</f>
        <v>47.678916827852994</v>
      </c>
      <c r="AZ26" s="3" t="s">
        <v>15</v>
      </c>
      <c r="BA26" s="72">
        <v>8.5</v>
      </c>
      <c r="BC26" s="29">
        <v>48</v>
      </c>
      <c r="BD26" s="29"/>
      <c r="BE26" s="30"/>
      <c r="BF26" s="31"/>
    </row>
    <row r="27" spans="1:58" ht="12.75">
      <c r="A27" s="3">
        <v>11262</v>
      </c>
      <c r="B27" s="19" t="s">
        <v>16</v>
      </c>
      <c r="C27" s="38"/>
      <c r="D27" s="3">
        <v>74</v>
      </c>
      <c r="E27" s="3">
        <v>140</v>
      </c>
      <c r="F27" s="3">
        <v>40</v>
      </c>
      <c r="G27" s="3">
        <v>40</v>
      </c>
      <c r="H27" s="51">
        <v>0</v>
      </c>
      <c r="I27" s="3">
        <v>18</v>
      </c>
      <c r="J27" s="60">
        <v>44</v>
      </c>
      <c r="K27" s="59" t="s">
        <v>65</v>
      </c>
      <c r="L27" s="50">
        <v>0</v>
      </c>
      <c r="M27" s="3">
        <v>15</v>
      </c>
      <c r="N27" s="60">
        <v>39</v>
      </c>
      <c r="O27" s="60">
        <v>49</v>
      </c>
      <c r="P27" s="50">
        <v>0</v>
      </c>
      <c r="Q27" s="60">
        <v>96</v>
      </c>
      <c r="R27" s="3">
        <v>25</v>
      </c>
      <c r="S27" s="60">
        <v>46</v>
      </c>
      <c r="T27" s="51">
        <v>0</v>
      </c>
      <c r="U27" s="51">
        <v>0</v>
      </c>
      <c r="V27" s="51">
        <v>0</v>
      </c>
      <c r="W27" s="3">
        <v>10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50">
        <v>-5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21"/>
      <c r="AY27" s="25">
        <f>(((SUM(D27:W27))/(AY9-25))*100)+3</f>
        <v>65.04878048780488</v>
      </c>
      <c r="AZ27" s="19" t="s">
        <v>16</v>
      </c>
      <c r="BA27" s="71">
        <v>31.5</v>
      </c>
      <c r="BC27" s="29">
        <v>65</v>
      </c>
      <c r="BD27" s="29"/>
      <c r="BE27" s="30"/>
      <c r="BF27" s="31"/>
    </row>
    <row r="28" spans="1:58" ht="12.75">
      <c r="A28" s="3" t="s">
        <v>38</v>
      </c>
      <c r="B28" s="3" t="s">
        <v>67</v>
      </c>
      <c r="C28" s="38">
        <v>3</v>
      </c>
      <c r="D28" s="3">
        <v>48</v>
      </c>
      <c r="E28" s="3">
        <v>115</v>
      </c>
      <c r="F28" s="3">
        <v>38</v>
      </c>
      <c r="G28" s="3">
        <v>32</v>
      </c>
      <c r="H28" s="3">
        <v>65</v>
      </c>
      <c r="I28" s="3">
        <v>16</v>
      </c>
      <c r="J28" s="60">
        <v>44</v>
      </c>
      <c r="K28" s="3">
        <v>25</v>
      </c>
      <c r="L28" s="60">
        <v>99</v>
      </c>
      <c r="M28" s="3">
        <v>18</v>
      </c>
      <c r="N28" s="60">
        <v>39</v>
      </c>
      <c r="O28" s="60">
        <v>50</v>
      </c>
      <c r="P28" s="62">
        <v>31</v>
      </c>
      <c r="Q28" s="60">
        <v>96</v>
      </c>
      <c r="R28" s="51">
        <v>0</v>
      </c>
      <c r="S28" s="60">
        <v>44</v>
      </c>
      <c r="T28" s="51">
        <v>0</v>
      </c>
      <c r="U28" s="3">
        <v>6</v>
      </c>
      <c r="V28" s="3">
        <v>35</v>
      </c>
      <c r="W28" s="3">
        <v>12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50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21"/>
      <c r="AY28" s="25">
        <f>((SUM(D28:W28))/(AY9-0))*100</f>
        <v>77.42857142857143</v>
      </c>
      <c r="AZ28" s="3" t="s">
        <v>67</v>
      </c>
      <c r="BA28" s="71">
        <v>26.5</v>
      </c>
      <c r="BC28" s="29">
        <v>77</v>
      </c>
      <c r="BD28" s="29"/>
      <c r="BE28" s="30"/>
      <c r="BF28" s="31"/>
    </row>
    <row r="29" spans="1:58" ht="12.75">
      <c r="A29" s="3" t="s">
        <v>39</v>
      </c>
      <c r="B29" s="3" t="s">
        <v>18</v>
      </c>
      <c r="C29" s="38">
        <v>2</v>
      </c>
      <c r="D29" s="3">
        <v>64</v>
      </c>
      <c r="E29" s="3">
        <v>110</v>
      </c>
      <c r="F29" s="3">
        <v>35</v>
      </c>
      <c r="G29" s="3">
        <v>40</v>
      </c>
      <c r="H29" s="59" t="s">
        <v>65</v>
      </c>
      <c r="I29" s="3">
        <v>16</v>
      </c>
      <c r="J29" s="60">
        <v>44</v>
      </c>
      <c r="K29" s="3">
        <v>25</v>
      </c>
      <c r="L29" s="60">
        <v>82</v>
      </c>
      <c r="M29" s="59" t="s">
        <v>65</v>
      </c>
      <c r="N29" s="60">
        <v>38</v>
      </c>
      <c r="O29" s="60">
        <v>50</v>
      </c>
      <c r="P29" s="62">
        <v>21</v>
      </c>
      <c r="Q29" s="60">
        <v>96</v>
      </c>
      <c r="R29" s="3">
        <v>25</v>
      </c>
      <c r="S29" s="60">
        <v>44</v>
      </c>
      <c r="T29" s="3">
        <v>17</v>
      </c>
      <c r="U29" s="3">
        <v>12</v>
      </c>
      <c r="V29" s="3">
        <v>20</v>
      </c>
      <c r="W29" s="59" t="s">
        <v>65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50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21"/>
      <c r="AY29" s="25">
        <f>((SUM(D29:W29))/(AY9-111))*100</f>
        <v>78.70074547390841</v>
      </c>
      <c r="AZ29" s="3" t="s">
        <v>18</v>
      </c>
      <c r="BA29" s="71">
        <v>29.5</v>
      </c>
      <c r="BC29" s="29">
        <v>79</v>
      </c>
      <c r="BD29" s="29"/>
      <c r="BE29" s="30"/>
      <c r="BF29" s="31"/>
    </row>
    <row r="30" spans="1:58" ht="12.75">
      <c r="A30" s="3" t="s">
        <v>40</v>
      </c>
      <c r="B30" s="3" t="s">
        <v>19</v>
      </c>
      <c r="C30" s="38"/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9" t="s">
        <v>65</v>
      </c>
      <c r="J30" s="50">
        <v>0</v>
      </c>
      <c r="K30" s="59" t="s">
        <v>65</v>
      </c>
      <c r="L30" s="50">
        <v>0</v>
      </c>
      <c r="M30" s="59" t="s">
        <v>65</v>
      </c>
      <c r="N30" s="50">
        <v>0</v>
      </c>
      <c r="O30" s="59" t="s">
        <v>65</v>
      </c>
      <c r="P30" s="50">
        <v>0</v>
      </c>
      <c r="Q30" s="50">
        <v>0</v>
      </c>
      <c r="R30" s="51">
        <v>0</v>
      </c>
      <c r="S30" s="50">
        <v>0</v>
      </c>
      <c r="T30" s="59" t="s">
        <v>65</v>
      </c>
      <c r="U30" s="59" t="s">
        <v>65</v>
      </c>
      <c r="V30" s="59" t="s">
        <v>65</v>
      </c>
      <c r="W30" s="59" t="s">
        <v>65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50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21"/>
      <c r="AY30" s="40">
        <f>((SUM(D30:W30))/(AY9-115))*100</f>
        <v>0</v>
      </c>
      <c r="AZ30" s="3" t="s">
        <v>19</v>
      </c>
      <c r="BA30" s="72">
        <v>3</v>
      </c>
      <c r="BC30" s="29">
        <v>0</v>
      </c>
      <c r="BD30" s="29"/>
      <c r="BE30" s="30"/>
      <c r="BF30" s="31"/>
    </row>
    <row r="31" spans="1:58" ht="12" customHeight="1">
      <c r="A31" s="3" t="s">
        <v>41</v>
      </c>
      <c r="B31" s="3" t="s">
        <v>20</v>
      </c>
      <c r="C31" s="38">
        <v>3</v>
      </c>
      <c r="D31" s="3">
        <v>40</v>
      </c>
      <c r="E31" s="3">
        <v>100</v>
      </c>
      <c r="F31" s="3">
        <v>35</v>
      </c>
      <c r="G31" s="3">
        <v>30</v>
      </c>
      <c r="H31" s="3">
        <v>65</v>
      </c>
      <c r="I31" s="3">
        <v>12</v>
      </c>
      <c r="J31" s="60">
        <v>40</v>
      </c>
      <c r="K31" s="3">
        <v>25</v>
      </c>
      <c r="L31" s="60">
        <v>75</v>
      </c>
      <c r="M31" s="3">
        <v>16</v>
      </c>
      <c r="N31" s="60">
        <v>33</v>
      </c>
      <c r="O31" s="60">
        <v>50</v>
      </c>
      <c r="P31" s="81">
        <v>16</v>
      </c>
      <c r="Q31" s="50">
        <v>0</v>
      </c>
      <c r="R31" s="3">
        <v>25</v>
      </c>
      <c r="S31" s="60">
        <v>36</v>
      </c>
      <c r="T31" s="3">
        <v>19</v>
      </c>
      <c r="U31" s="3">
        <v>24</v>
      </c>
      <c r="V31" s="3">
        <v>40</v>
      </c>
      <c r="W31" s="3">
        <v>11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50">
        <v>-10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21"/>
      <c r="AY31" s="25">
        <f>((SUM(D31:W31))/(AY9-0))*100</f>
        <v>65.9047619047619</v>
      </c>
      <c r="AZ31" s="3" t="s">
        <v>20</v>
      </c>
      <c r="BA31" s="71">
        <v>28.5</v>
      </c>
      <c r="BC31" s="29">
        <v>66</v>
      </c>
      <c r="BD31" s="29"/>
      <c r="BE31" s="30"/>
      <c r="BF31" s="31"/>
    </row>
    <row r="32" spans="1:57" s="10" customFormat="1" ht="12.75">
      <c r="A32" s="61"/>
      <c r="B32" s="61">
        <v>26</v>
      </c>
      <c r="C32" s="61"/>
      <c r="D32" s="61"/>
      <c r="E32" s="61"/>
      <c r="F32" s="61"/>
      <c r="G32" s="61"/>
      <c r="H32" s="61"/>
      <c r="I32" s="61"/>
      <c r="J32" s="61">
        <v>1</v>
      </c>
      <c r="K32" s="61"/>
      <c r="L32" s="61">
        <v>2</v>
      </c>
      <c r="M32" s="61"/>
      <c r="N32" s="61">
        <v>1</v>
      </c>
      <c r="O32" s="61">
        <v>1</v>
      </c>
      <c r="P32" s="61">
        <v>1</v>
      </c>
      <c r="Q32" s="61">
        <v>2</v>
      </c>
      <c r="R32" s="61"/>
      <c r="S32" s="61">
        <v>0.5</v>
      </c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41"/>
      <c r="AY32" s="9"/>
      <c r="AZ32" s="68" t="s">
        <v>69</v>
      </c>
      <c r="BA32" s="67">
        <f>SUM(B32:AY32)</f>
        <v>34.5</v>
      </c>
      <c r="BC32" s="8"/>
      <c r="BD32" s="8"/>
      <c r="BE32" s="8"/>
    </row>
    <row r="33" spans="6:51" ht="12.7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Y33" s="9"/>
    </row>
    <row r="34" spans="6:51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Y34" s="9"/>
    </row>
    <row r="35" spans="21:51" ht="12.75">
      <c r="U35" s="3"/>
      <c r="V35" s="3"/>
      <c r="W35" s="3"/>
      <c r="X35" s="3"/>
      <c r="AY35" s="8"/>
    </row>
    <row r="36" spans="21:51" ht="12.75">
      <c r="U36" s="3"/>
      <c r="V36" s="3"/>
      <c r="W36" s="3"/>
      <c r="X36" s="3"/>
      <c r="AY36" s="8"/>
    </row>
    <row r="37" spans="21:51" ht="12.75">
      <c r="U37" s="3"/>
      <c r="V37" s="3"/>
      <c r="W37" s="3"/>
      <c r="X37" s="3"/>
      <c r="AY37" s="8"/>
    </row>
  </sheetData>
  <mergeCells count="2">
    <mergeCell ref="C8:C9"/>
    <mergeCell ref="AL7:AL9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7"/>
  <sheetViews>
    <sheetView workbookViewId="0" topLeftCell="V8">
      <selection activeCell="AR21" sqref="AR21"/>
    </sheetView>
  </sheetViews>
  <sheetFormatPr defaultColWidth="9.140625" defaultRowHeight="12.75"/>
  <cols>
    <col min="1" max="1" width="11.140625" style="3" customWidth="1"/>
    <col min="2" max="2" width="17.28125" style="3" customWidth="1"/>
    <col min="3" max="3" width="5.57421875" style="3" customWidth="1"/>
    <col min="4" max="5" width="8.140625" style="3" customWidth="1"/>
    <col min="6" max="6" width="6.421875" style="3" customWidth="1"/>
    <col min="7" max="15" width="5.140625" style="4" customWidth="1"/>
    <col min="16" max="18" width="7.00390625" style="4" customWidth="1"/>
    <col min="19" max="24" width="4.28125" style="4" customWidth="1"/>
    <col min="25" max="25" width="3.8515625" style="4" customWidth="1"/>
    <col min="26" max="28" width="4.28125" style="4" hidden="1" customWidth="1"/>
    <col min="29" max="31" width="6.140625" style="4" hidden="1" customWidth="1"/>
    <col min="32" max="35" width="4.28125" style="4" hidden="1" customWidth="1"/>
    <col min="36" max="36" width="12.8515625" style="4" hidden="1" customWidth="1"/>
    <col min="37" max="37" width="5.421875" style="41" customWidth="1"/>
    <col min="38" max="38" width="7.28125" style="7" customWidth="1"/>
    <col min="39" max="39" width="10.00390625" style="3" customWidth="1"/>
    <col min="40" max="40" width="17.140625" style="3" customWidth="1"/>
    <col min="41" max="41" width="9.140625" style="64" customWidth="1"/>
    <col min="42" max="42" width="2.140625" style="0" customWidth="1"/>
    <col min="43" max="45" width="9.140625" style="7" customWidth="1"/>
  </cols>
  <sheetData>
    <row r="1" ht="12.75">
      <c r="J1" s="5" t="s">
        <v>97</v>
      </c>
    </row>
    <row r="2" ht="12.75">
      <c r="J2" s="5"/>
    </row>
    <row r="3" ht="12.75">
      <c r="J3" s="5"/>
    </row>
    <row r="4" ht="12.75">
      <c r="J4" s="5"/>
    </row>
    <row r="5" ht="12.75">
      <c r="J5" s="5"/>
    </row>
    <row r="6" ht="12.75">
      <c r="J6" s="5"/>
    </row>
    <row r="7" spans="1:45" s="18" customFormat="1" ht="126">
      <c r="A7" s="16"/>
      <c r="B7" s="16"/>
      <c r="C7" s="17"/>
      <c r="D7" s="17" t="s">
        <v>98</v>
      </c>
      <c r="E7" s="56" t="s">
        <v>106</v>
      </c>
      <c r="F7" s="17" t="s">
        <v>99</v>
      </c>
      <c r="G7" s="17" t="s">
        <v>100</v>
      </c>
      <c r="H7" s="17" t="s">
        <v>103</v>
      </c>
      <c r="I7" s="17" t="s">
        <v>104</v>
      </c>
      <c r="J7" s="56" t="s">
        <v>105</v>
      </c>
      <c r="K7" s="56" t="s">
        <v>107</v>
      </c>
      <c r="L7" s="56" t="s">
        <v>108</v>
      </c>
      <c r="M7" s="17" t="s">
        <v>109</v>
      </c>
      <c r="N7" s="17" t="s">
        <v>111</v>
      </c>
      <c r="O7" s="17" t="s">
        <v>112</v>
      </c>
      <c r="P7" s="17" t="s">
        <v>113</v>
      </c>
      <c r="Q7" s="17" t="s">
        <v>114</v>
      </c>
      <c r="R7" s="17"/>
      <c r="S7" s="17"/>
      <c r="T7" s="56" t="s">
        <v>101</v>
      </c>
      <c r="U7" s="56" t="s">
        <v>102</v>
      </c>
      <c r="V7" s="17" t="s">
        <v>99</v>
      </c>
      <c r="W7" s="17" t="s">
        <v>123</v>
      </c>
      <c r="X7" s="17" t="s">
        <v>124</v>
      </c>
      <c r="Y7" s="129" t="s">
        <v>62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2" t="s">
        <v>43</v>
      </c>
      <c r="AM7" s="16"/>
      <c r="AN7" s="16"/>
      <c r="AO7" s="65"/>
      <c r="AQ7" s="20"/>
      <c r="AR7" s="20"/>
      <c r="AS7" s="20"/>
    </row>
    <row r="8" spans="1:45" s="10" customFormat="1" ht="25.5">
      <c r="A8" s="6"/>
      <c r="B8" s="6"/>
      <c r="C8" s="127" t="s">
        <v>54</v>
      </c>
      <c r="D8" s="14">
        <v>38797</v>
      </c>
      <c r="E8" s="57">
        <v>38805</v>
      </c>
      <c r="F8" s="14">
        <v>38803</v>
      </c>
      <c r="G8" s="14">
        <v>38807</v>
      </c>
      <c r="H8" s="14">
        <v>38810</v>
      </c>
      <c r="I8" s="14">
        <v>38812</v>
      </c>
      <c r="J8" s="57">
        <v>38812</v>
      </c>
      <c r="K8" s="57">
        <v>38818</v>
      </c>
      <c r="L8" s="57">
        <v>38818</v>
      </c>
      <c r="M8" s="14">
        <v>38819</v>
      </c>
      <c r="N8" s="14">
        <v>38831</v>
      </c>
      <c r="O8" s="14">
        <v>38831</v>
      </c>
      <c r="P8" s="14">
        <v>38832</v>
      </c>
      <c r="Q8" s="14">
        <v>38838</v>
      </c>
      <c r="R8" s="14"/>
      <c r="S8" s="14"/>
      <c r="T8" s="57">
        <v>38776</v>
      </c>
      <c r="U8" s="57">
        <v>38784</v>
      </c>
      <c r="V8" s="14">
        <v>38810</v>
      </c>
      <c r="W8" s="14">
        <v>38838</v>
      </c>
      <c r="X8" s="14">
        <v>38838</v>
      </c>
      <c r="Y8" s="130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/>
      <c r="AL8" s="24" t="s">
        <v>44</v>
      </c>
      <c r="AM8" s="6"/>
      <c r="AN8" s="6"/>
      <c r="AO8" s="66"/>
      <c r="AQ8" s="8"/>
      <c r="AR8" s="8"/>
      <c r="AS8" s="8"/>
    </row>
    <row r="9" spans="1:46" s="10" customFormat="1" ht="13.5" thickBot="1">
      <c r="A9" s="11" t="s">
        <v>26</v>
      </c>
      <c r="B9" s="11" t="s">
        <v>0</v>
      </c>
      <c r="C9" s="128"/>
      <c r="D9" s="12">
        <v>25</v>
      </c>
      <c r="E9" s="58">
        <v>100</v>
      </c>
      <c r="F9" s="12">
        <v>130</v>
      </c>
      <c r="G9" s="12"/>
      <c r="H9" s="12">
        <v>25</v>
      </c>
      <c r="I9" s="12">
        <v>25</v>
      </c>
      <c r="J9" s="58">
        <v>100</v>
      </c>
      <c r="K9" s="58">
        <v>50</v>
      </c>
      <c r="L9" s="58">
        <v>50</v>
      </c>
      <c r="M9" s="12">
        <v>30</v>
      </c>
      <c r="N9" s="12">
        <v>30</v>
      </c>
      <c r="O9" s="12">
        <v>25</v>
      </c>
      <c r="P9" s="12">
        <v>100</v>
      </c>
      <c r="Q9" s="12">
        <v>20</v>
      </c>
      <c r="R9" s="12"/>
      <c r="S9" s="12"/>
      <c r="T9" s="58">
        <v>3</v>
      </c>
      <c r="U9" s="58">
        <v>1</v>
      </c>
      <c r="V9" s="12">
        <v>130</v>
      </c>
      <c r="W9" s="12">
        <v>25</v>
      </c>
      <c r="X9" s="12">
        <v>25</v>
      </c>
      <c r="Y9" s="131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23"/>
      <c r="AL9" s="13">
        <f>SUM(D9:R9)</f>
        <v>710</v>
      </c>
      <c r="AM9" s="11" t="s">
        <v>26</v>
      </c>
      <c r="AN9" s="11" t="s">
        <v>0</v>
      </c>
      <c r="AO9" s="69" t="s">
        <v>2</v>
      </c>
      <c r="AQ9" s="27" t="s">
        <v>48</v>
      </c>
      <c r="AR9" s="27" t="s">
        <v>49</v>
      </c>
      <c r="AS9" s="27" t="s">
        <v>50</v>
      </c>
      <c r="AT9" s="27" t="s">
        <v>51</v>
      </c>
    </row>
    <row r="10" spans="1:46" ht="13.5" thickTop="1">
      <c r="A10" s="3" t="s">
        <v>27</v>
      </c>
      <c r="B10" s="3" t="s">
        <v>3</v>
      </c>
      <c r="C10" s="37">
        <v>1</v>
      </c>
      <c r="D10" s="92">
        <v>0</v>
      </c>
      <c r="E10" s="94">
        <v>81</v>
      </c>
      <c r="F10" s="61">
        <v>88</v>
      </c>
      <c r="G10" s="61"/>
      <c r="H10" s="61">
        <v>25</v>
      </c>
      <c r="I10" s="61">
        <v>11</v>
      </c>
      <c r="J10" s="94">
        <v>100</v>
      </c>
      <c r="K10" s="96">
        <v>22</v>
      </c>
      <c r="L10" s="91" t="s">
        <v>65</v>
      </c>
      <c r="M10" s="91" t="s">
        <v>65</v>
      </c>
      <c r="N10" s="92">
        <v>0</v>
      </c>
      <c r="O10" s="92">
        <v>0</v>
      </c>
      <c r="P10" s="61">
        <v>50</v>
      </c>
      <c r="Q10" s="91" t="s">
        <v>65</v>
      </c>
      <c r="R10" s="61"/>
      <c r="S10" s="61"/>
      <c r="T10" s="61"/>
      <c r="U10" s="61"/>
      <c r="V10" s="61"/>
      <c r="W10" s="61"/>
      <c r="X10" s="3"/>
      <c r="Y10" s="5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1"/>
      <c r="AL10" s="40">
        <f>((SUM(D10:R10))/(AL9-100))*100</f>
        <v>61.803278688524586</v>
      </c>
      <c r="AM10" s="3" t="s">
        <v>27</v>
      </c>
      <c r="AN10" s="3" t="s">
        <v>3</v>
      </c>
      <c r="AO10" s="97">
        <v>20</v>
      </c>
      <c r="AQ10" s="28">
        <v>45</v>
      </c>
      <c r="AR10" s="28">
        <v>62</v>
      </c>
      <c r="AS10" s="30"/>
      <c r="AT10" s="31"/>
    </row>
    <row r="11" spans="1:46" ht="12.75">
      <c r="A11" s="3" t="s">
        <v>28</v>
      </c>
      <c r="B11" s="19" t="s">
        <v>4</v>
      </c>
      <c r="C11" s="38">
        <v>1</v>
      </c>
      <c r="D11" s="61">
        <v>25</v>
      </c>
      <c r="E11" s="94">
        <v>93</v>
      </c>
      <c r="F11" s="61">
        <f>82+9</f>
        <v>91</v>
      </c>
      <c r="G11" s="61">
        <v>24</v>
      </c>
      <c r="H11" s="61">
        <v>25</v>
      </c>
      <c r="I11" s="61">
        <v>15</v>
      </c>
      <c r="J11" s="94">
        <v>98</v>
      </c>
      <c r="K11" s="94">
        <v>44</v>
      </c>
      <c r="L11" s="94">
        <v>50</v>
      </c>
      <c r="M11" s="61">
        <v>30</v>
      </c>
      <c r="N11" s="61">
        <v>30</v>
      </c>
      <c r="O11" s="61">
        <v>18</v>
      </c>
      <c r="P11" s="61">
        <v>64</v>
      </c>
      <c r="Q11" s="61">
        <v>20</v>
      </c>
      <c r="R11" s="61"/>
      <c r="S11" s="61"/>
      <c r="T11" s="61"/>
      <c r="U11" s="61"/>
      <c r="V11" s="61"/>
      <c r="W11" s="61"/>
      <c r="X11" s="3"/>
      <c r="Y11" s="50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21">
        <v>20</v>
      </c>
      <c r="AL11" s="25">
        <f>((SUM(D11:R11,AK11))/(AL9-0))*100</f>
        <v>91.12676056338029</v>
      </c>
      <c r="AM11" s="3" t="s">
        <v>28</v>
      </c>
      <c r="AN11" s="19" t="s">
        <v>4</v>
      </c>
      <c r="AO11" s="71">
        <v>38.5</v>
      </c>
      <c r="AQ11" s="29">
        <v>81</v>
      </c>
      <c r="AR11" s="29">
        <v>91</v>
      </c>
      <c r="AS11" s="30"/>
      <c r="AT11" s="31"/>
    </row>
    <row r="12" spans="1:46" s="2" customFormat="1" ht="12.75">
      <c r="A12" s="3"/>
      <c r="B12" s="26" t="s">
        <v>47</v>
      </c>
      <c r="C12" s="38">
        <v>-1</v>
      </c>
      <c r="D12" s="61">
        <v>25</v>
      </c>
      <c r="E12" s="91" t="s">
        <v>65</v>
      </c>
      <c r="F12" s="61">
        <f>86+15</f>
        <v>101</v>
      </c>
      <c r="G12" s="61">
        <v>15</v>
      </c>
      <c r="H12" s="61">
        <v>25</v>
      </c>
      <c r="I12" s="61">
        <v>25</v>
      </c>
      <c r="J12" s="94">
        <v>88</v>
      </c>
      <c r="K12" s="95">
        <v>0</v>
      </c>
      <c r="L12" s="94">
        <v>50</v>
      </c>
      <c r="M12" s="92">
        <v>0</v>
      </c>
      <c r="N12" s="92">
        <v>0</v>
      </c>
      <c r="O12" s="61">
        <v>23</v>
      </c>
      <c r="P12" s="61">
        <v>60</v>
      </c>
      <c r="Q12" s="61">
        <v>20</v>
      </c>
      <c r="R12" s="61"/>
      <c r="S12" s="61"/>
      <c r="T12" s="61"/>
      <c r="U12" s="61"/>
      <c r="V12" s="61"/>
      <c r="W12" s="61"/>
      <c r="X12" s="3"/>
      <c r="Y12" s="50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21"/>
      <c r="AL12" s="25">
        <f>(((SUM(D12:R12))/(AL9-100))*100)</f>
        <v>70.81967213114754</v>
      </c>
      <c r="AM12" s="3"/>
      <c r="AN12" s="26" t="s">
        <v>47</v>
      </c>
      <c r="AO12" s="71">
        <f>10.5+18</f>
        <v>28.5</v>
      </c>
      <c r="AQ12" s="29">
        <v>65</v>
      </c>
      <c r="AR12" s="29">
        <v>71</v>
      </c>
      <c r="AS12" s="30"/>
      <c r="AT12" s="31"/>
    </row>
    <row r="13" spans="1:46" ht="12.75">
      <c r="A13" s="3">
        <v>11475</v>
      </c>
      <c r="B13" s="3" t="s">
        <v>5</v>
      </c>
      <c r="C13" s="38">
        <v>-1</v>
      </c>
      <c r="D13" s="61">
        <v>25</v>
      </c>
      <c r="E13" s="94">
        <v>81</v>
      </c>
      <c r="F13" s="61">
        <f>116+4</f>
        <v>120</v>
      </c>
      <c r="G13" s="61">
        <v>2</v>
      </c>
      <c r="H13" s="91" t="s">
        <v>65</v>
      </c>
      <c r="I13" s="61">
        <v>14</v>
      </c>
      <c r="J13" s="94">
        <v>100</v>
      </c>
      <c r="K13" s="94">
        <v>34</v>
      </c>
      <c r="L13" s="94">
        <v>50</v>
      </c>
      <c r="M13" s="92">
        <v>0</v>
      </c>
      <c r="N13" s="92">
        <v>0</v>
      </c>
      <c r="O13" s="61">
        <v>22</v>
      </c>
      <c r="P13" s="61">
        <v>72</v>
      </c>
      <c r="Q13" s="61">
        <v>18</v>
      </c>
      <c r="R13" s="61"/>
      <c r="S13" s="61"/>
      <c r="T13" s="61"/>
      <c r="U13" s="61"/>
      <c r="V13" s="61"/>
      <c r="W13" s="61"/>
      <c r="X13" s="3"/>
      <c r="Y13" s="5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21"/>
      <c r="AL13" s="25">
        <f>((SUM(D13:R13))/(AL9-25))*100</f>
        <v>78.54014598540145</v>
      </c>
      <c r="AM13" s="3">
        <v>11475</v>
      </c>
      <c r="AN13" s="3" t="s">
        <v>5</v>
      </c>
      <c r="AO13" s="71">
        <v>30.5</v>
      </c>
      <c r="AQ13" s="29">
        <v>75</v>
      </c>
      <c r="AR13" s="29">
        <v>79</v>
      </c>
      <c r="AS13" s="30"/>
      <c r="AT13" s="31"/>
    </row>
    <row r="14" spans="1:46" s="2" customFormat="1" ht="15" customHeight="1">
      <c r="A14" s="3" t="s">
        <v>29</v>
      </c>
      <c r="B14" s="3" t="s">
        <v>6</v>
      </c>
      <c r="C14" s="38">
        <v>3</v>
      </c>
      <c r="D14" s="92">
        <v>0</v>
      </c>
      <c r="E14" s="91" t="s">
        <v>65</v>
      </c>
      <c r="F14" s="61">
        <v>20</v>
      </c>
      <c r="G14" s="93"/>
      <c r="H14" s="91" t="s">
        <v>65</v>
      </c>
      <c r="I14" s="91" t="s">
        <v>65</v>
      </c>
      <c r="J14" s="91" t="s">
        <v>65</v>
      </c>
      <c r="K14" s="91" t="s">
        <v>65</v>
      </c>
      <c r="L14" s="91" t="s">
        <v>65</v>
      </c>
      <c r="M14" s="91" t="s">
        <v>65</v>
      </c>
      <c r="N14" s="92">
        <v>0</v>
      </c>
      <c r="O14" s="92">
        <v>0</v>
      </c>
      <c r="P14" s="93"/>
      <c r="Q14" s="61"/>
      <c r="R14" s="61"/>
      <c r="S14" s="61"/>
      <c r="T14" s="61"/>
      <c r="U14" s="61"/>
      <c r="V14" s="61"/>
      <c r="W14" s="61"/>
      <c r="X14" s="3"/>
      <c r="Y14" s="50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1"/>
      <c r="AL14" s="40">
        <f>((SUM(D14:R14))/(AL9-380))*100</f>
        <v>6.0606060606060606</v>
      </c>
      <c r="AM14" s="3" t="s">
        <v>29</v>
      </c>
      <c r="AN14" s="3" t="s">
        <v>6</v>
      </c>
      <c r="AO14" s="72">
        <v>9.5</v>
      </c>
      <c r="AQ14" s="29">
        <v>11</v>
      </c>
      <c r="AR14" s="29">
        <v>6</v>
      </c>
      <c r="AS14" s="30"/>
      <c r="AT14" s="31"/>
    </row>
    <row r="15" spans="1:46" s="2" customFormat="1" ht="15" customHeight="1">
      <c r="A15" s="3" t="s">
        <v>30</v>
      </c>
      <c r="B15" s="19" t="s">
        <v>21</v>
      </c>
      <c r="C15" s="38">
        <v>-1</v>
      </c>
      <c r="D15" s="61">
        <v>25</v>
      </c>
      <c r="E15" s="94">
        <v>93</v>
      </c>
      <c r="F15" s="61">
        <f>58+9</f>
        <v>67</v>
      </c>
      <c r="G15" s="61">
        <v>29</v>
      </c>
      <c r="H15" s="61">
        <v>25</v>
      </c>
      <c r="I15" s="61">
        <v>16</v>
      </c>
      <c r="J15" s="98" t="s">
        <v>65</v>
      </c>
      <c r="K15" s="94">
        <v>44</v>
      </c>
      <c r="L15" s="94">
        <v>50</v>
      </c>
      <c r="M15" s="61">
        <v>30</v>
      </c>
      <c r="N15" s="61">
        <v>30</v>
      </c>
      <c r="O15" s="61">
        <v>18</v>
      </c>
      <c r="P15" s="61">
        <v>43</v>
      </c>
      <c r="Q15" s="61">
        <v>20</v>
      </c>
      <c r="R15" s="61"/>
      <c r="S15" s="61"/>
      <c r="T15" s="61"/>
      <c r="U15" s="61"/>
      <c r="V15" s="61"/>
      <c r="W15" s="61"/>
      <c r="X15" s="3"/>
      <c r="Y15" s="50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21">
        <v>18</v>
      </c>
      <c r="AL15" s="25">
        <f>((SUM(D15:R15,AK15))/(AL9-100))*100</f>
        <v>83.27868852459017</v>
      </c>
      <c r="AM15" s="3" t="s">
        <v>30</v>
      </c>
      <c r="AN15" s="19" t="s">
        <v>21</v>
      </c>
      <c r="AO15" s="71">
        <v>34.5</v>
      </c>
      <c r="AQ15" s="29">
        <v>74</v>
      </c>
      <c r="AR15" s="29">
        <v>83</v>
      </c>
      <c r="AS15" s="30"/>
      <c r="AT15" s="31"/>
    </row>
    <row r="16" spans="1:46" s="2" customFormat="1" ht="12.75" hidden="1">
      <c r="A16" s="3">
        <v>11514</v>
      </c>
      <c r="B16" s="3" t="s">
        <v>7</v>
      </c>
      <c r="C16" s="38"/>
      <c r="D16" s="61">
        <v>25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92"/>
      <c r="P16" s="61"/>
      <c r="Q16" s="61"/>
      <c r="R16" s="61"/>
      <c r="S16" s="61"/>
      <c r="T16" s="61"/>
      <c r="U16" s="61"/>
      <c r="V16" s="61"/>
      <c r="W16" s="61"/>
      <c r="X16" s="3"/>
      <c r="Y16" s="50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1"/>
      <c r="AL16" s="25">
        <f>((SUM(C16:AK16))/(AL9-18))*100</f>
        <v>3.6127167630057806</v>
      </c>
      <c r="AM16" s="3">
        <v>11514</v>
      </c>
      <c r="AN16" s="3" t="s">
        <v>7</v>
      </c>
      <c r="AO16" s="72">
        <v>4</v>
      </c>
      <c r="AQ16" s="29"/>
      <c r="AR16" s="29"/>
      <c r="AS16" s="30"/>
      <c r="AT16" s="31"/>
    </row>
    <row r="17" spans="1:46" s="2" customFormat="1" ht="12.75">
      <c r="A17" s="3" t="s">
        <v>31</v>
      </c>
      <c r="B17" s="19" t="s">
        <v>8</v>
      </c>
      <c r="C17" s="38">
        <v>2</v>
      </c>
      <c r="D17" s="61">
        <v>25</v>
      </c>
      <c r="E17" s="95">
        <v>0</v>
      </c>
      <c r="F17" s="61">
        <f>84+15</f>
        <v>99</v>
      </c>
      <c r="G17" s="61">
        <v>3</v>
      </c>
      <c r="H17" s="61">
        <v>20</v>
      </c>
      <c r="I17" s="61">
        <v>19</v>
      </c>
      <c r="J17" s="94">
        <v>86</v>
      </c>
      <c r="K17" s="94">
        <v>41</v>
      </c>
      <c r="L17" s="91" t="s">
        <v>65</v>
      </c>
      <c r="M17" s="61">
        <v>30</v>
      </c>
      <c r="N17" s="61">
        <v>30</v>
      </c>
      <c r="O17" s="92">
        <v>0</v>
      </c>
      <c r="P17" s="61">
        <v>43</v>
      </c>
      <c r="Q17" s="61">
        <v>16</v>
      </c>
      <c r="R17" s="61"/>
      <c r="S17" s="61"/>
      <c r="T17" s="61"/>
      <c r="U17" s="61"/>
      <c r="V17" s="61"/>
      <c r="W17" s="61"/>
      <c r="X17" s="3"/>
      <c r="Y17" s="50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1"/>
      <c r="AL17" s="40">
        <f>((SUM(D17:R17))/(AL9-50))*100</f>
        <v>62.42424242424243</v>
      </c>
      <c r="AM17" s="3" t="s">
        <v>31</v>
      </c>
      <c r="AN17" s="19" t="s">
        <v>8</v>
      </c>
      <c r="AO17" s="71">
        <v>32.5</v>
      </c>
      <c r="AQ17" s="29">
        <v>69</v>
      </c>
      <c r="AR17" s="29">
        <v>62</v>
      </c>
      <c r="AS17" s="30"/>
      <c r="AT17" s="31"/>
    </row>
    <row r="18" spans="1:46" s="2" customFormat="1" ht="12.75" hidden="1">
      <c r="A18" s="3" t="s">
        <v>32</v>
      </c>
      <c r="B18" s="3" t="s">
        <v>9</v>
      </c>
      <c r="C18" s="38"/>
      <c r="D18" s="61">
        <v>25</v>
      </c>
      <c r="E18" s="95"/>
      <c r="F18" s="61"/>
      <c r="G18" s="61"/>
      <c r="H18" s="61"/>
      <c r="I18" s="61"/>
      <c r="J18" s="61"/>
      <c r="K18" s="61"/>
      <c r="L18" s="61"/>
      <c r="M18" s="61"/>
      <c r="N18" s="92"/>
      <c r="O18" s="92"/>
      <c r="P18" s="61"/>
      <c r="Q18" s="61"/>
      <c r="R18" s="61"/>
      <c r="S18" s="61"/>
      <c r="T18" s="61"/>
      <c r="U18" s="61"/>
      <c r="V18" s="61"/>
      <c r="W18" s="61"/>
      <c r="X18" s="3"/>
      <c r="Y18" s="50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21"/>
      <c r="AL18" s="25">
        <f>((SUM(D18:AK18))/(AL9-0))*100</f>
        <v>3.5211267605633805</v>
      </c>
      <c r="AM18" s="3" t="s">
        <v>32</v>
      </c>
      <c r="AN18" s="3" t="s">
        <v>9</v>
      </c>
      <c r="AO18" s="72">
        <v>10</v>
      </c>
      <c r="AQ18" s="29"/>
      <c r="AR18" s="29"/>
      <c r="AS18" s="30"/>
      <c r="AT18" s="31"/>
    </row>
    <row r="19" spans="1:46" s="2" customFormat="1" ht="12.75">
      <c r="A19" s="3"/>
      <c r="B19" s="3" t="s">
        <v>61</v>
      </c>
      <c r="C19" s="38"/>
      <c r="D19" s="92">
        <v>0</v>
      </c>
      <c r="E19" s="95">
        <v>0</v>
      </c>
      <c r="F19" s="61">
        <v>75</v>
      </c>
      <c r="G19" s="93"/>
      <c r="H19" s="92">
        <v>0</v>
      </c>
      <c r="I19" s="92">
        <v>0</v>
      </c>
      <c r="J19" s="95">
        <v>0</v>
      </c>
      <c r="K19" s="95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61"/>
      <c r="S19" s="61"/>
      <c r="T19" s="61"/>
      <c r="U19" s="61"/>
      <c r="V19" s="61"/>
      <c r="W19" s="61"/>
      <c r="X19" s="3"/>
      <c r="Y19" s="50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1"/>
      <c r="AL19" s="40">
        <f>((SUM(D19:R19))/(AL9-0))*100</f>
        <v>10.56338028169014</v>
      </c>
      <c r="AM19" s="3"/>
      <c r="AN19" s="3" t="s">
        <v>61</v>
      </c>
      <c r="AO19" s="72">
        <v>8</v>
      </c>
      <c r="AQ19" s="29">
        <v>4</v>
      </c>
      <c r="AR19" s="29">
        <v>11</v>
      </c>
      <c r="AS19" s="30"/>
      <c r="AT19" s="31"/>
    </row>
    <row r="20" spans="1:46" s="1" customFormat="1" ht="12.75">
      <c r="A20" s="3" t="s">
        <v>33</v>
      </c>
      <c r="B20" s="3" t="s">
        <v>10</v>
      </c>
      <c r="C20" s="38">
        <v>-1</v>
      </c>
      <c r="D20" s="92">
        <v>0</v>
      </c>
      <c r="E20" s="95">
        <v>0</v>
      </c>
      <c r="F20" s="61">
        <v>64</v>
      </c>
      <c r="G20" s="61">
        <v>21</v>
      </c>
      <c r="H20" s="61">
        <v>25</v>
      </c>
      <c r="I20" s="61">
        <v>18</v>
      </c>
      <c r="J20" s="94">
        <v>93</v>
      </c>
      <c r="K20" s="95">
        <v>0</v>
      </c>
      <c r="L20" s="94">
        <v>50</v>
      </c>
      <c r="M20" s="91" t="s">
        <v>65</v>
      </c>
      <c r="N20" s="61">
        <v>30</v>
      </c>
      <c r="O20" s="61">
        <v>22</v>
      </c>
      <c r="P20" s="61">
        <v>41</v>
      </c>
      <c r="Q20" s="61">
        <v>20</v>
      </c>
      <c r="R20" s="61"/>
      <c r="S20" s="61"/>
      <c r="T20" s="61"/>
      <c r="U20" s="61"/>
      <c r="V20" s="61"/>
      <c r="W20" s="61"/>
      <c r="X20" s="3"/>
      <c r="Y20" s="5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1"/>
      <c r="AL20" s="40">
        <f>((SUM(D20:R20))/(AL9-30))*100</f>
        <v>56.470588235294116</v>
      </c>
      <c r="AM20" s="3" t="s">
        <v>33</v>
      </c>
      <c r="AN20" s="3" t="s">
        <v>10</v>
      </c>
      <c r="AO20" s="71">
        <v>31.5</v>
      </c>
      <c r="AP20" s="2"/>
      <c r="AQ20" s="29">
        <v>81</v>
      </c>
      <c r="AR20" s="29">
        <v>56</v>
      </c>
      <c r="AS20" s="30"/>
      <c r="AT20" s="31"/>
    </row>
    <row r="21" spans="1:46" ht="12.75">
      <c r="A21" s="3" t="s">
        <v>34</v>
      </c>
      <c r="B21" s="3" t="s">
        <v>11</v>
      </c>
      <c r="C21" s="38"/>
      <c r="D21" s="91" t="s">
        <v>65</v>
      </c>
      <c r="E21" s="91" t="s">
        <v>65</v>
      </c>
      <c r="F21" s="61">
        <v>114</v>
      </c>
      <c r="G21" s="61"/>
      <c r="H21" s="91" t="s">
        <v>65</v>
      </c>
      <c r="I21" s="91" t="s">
        <v>65</v>
      </c>
      <c r="J21" s="91" t="s">
        <v>65</v>
      </c>
      <c r="K21" s="91" t="s">
        <v>65</v>
      </c>
      <c r="L21" s="91" t="s">
        <v>65</v>
      </c>
      <c r="M21" s="91" t="s">
        <v>65</v>
      </c>
      <c r="N21" s="61">
        <v>30</v>
      </c>
      <c r="O21" s="92">
        <v>0</v>
      </c>
      <c r="P21" s="93"/>
      <c r="Q21" s="91" t="s">
        <v>65</v>
      </c>
      <c r="R21" s="61"/>
      <c r="S21" s="61"/>
      <c r="T21" s="61">
        <v>99</v>
      </c>
      <c r="U21" s="61">
        <v>40</v>
      </c>
      <c r="V21" s="61">
        <v>114</v>
      </c>
      <c r="W21" s="61">
        <v>25</v>
      </c>
      <c r="X21" s="61">
        <v>25</v>
      </c>
      <c r="Y21" s="50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1"/>
      <c r="AL21" s="25">
        <f>((SUM(N21:T21:AK21))/360)*100</f>
        <v>92.5</v>
      </c>
      <c r="AM21" s="3" t="s">
        <v>34</v>
      </c>
      <c r="AN21" s="3" t="s">
        <v>11</v>
      </c>
      <c r="AO21" s="72">
        <v>19</v>
      </c>
      <c r="AP21" s="2"/>
      <c r="AQ21" s="29">
        <v>82</v>
      </c>
      <c r="AR21" s="29">
        <v>93</v>
      </c>
      <c r="AS21" s="30"/>
      <c r="AT21" s="31"/>
    </row>
    <row r="22" spans="1:46" s="2" customFormat="1" ht="12.75">
      <c r="A22" s="3" t="s">
        <v>35</v>
      </c>
      <c r="B22" s="3" t="s">
        <v>12</v>
      </c>
      <c r="C22" s="38"/>
      <c r="D22" s="61">
        <v>25</v>
      </c>
      <c r="E22" s="91" t="s">
        <v>65</v>
      </c>
      <c r="F22" s="61">
        <f>44+11</f>
        <v>55</v>
      </c>
      <c r="G22" s="61">
        <v>30</v>
      </c>
      <c r="H22" s="61">
        <v>25</v>
      </c>
      <c r="I22" s="61">
        <v>18</v>
      </c>
      <c r="J22" s="94">
        <v>93</v>
      </c>
      <c r="K22" s="94">
        <v>50</v>
      </c>
      <c r="L22" s="94">
        <v>50</v>
      </c>
      <c r="M22" s="61">
        <v>10</v>
      </c>
      <c r="N22" s="61">
        <v>30</v>
      </c>
      <c r="O22" s="61">
        <v>22</v>
      </c>
      <c r="P22" s="61">
        <v>56</v>
      </c>
      <c r="Q22" s="91" t="s">
        <v>65</v>
      </c>
      <c r="R22" s="61"/>
      <c r="S22" s="61"/>
      <c r="T22" s="61"/>
      <c r="U22" s="61"/>
      <c r="V22" s="61"/>
      <c r="W22" s="61"/>
      <c r="X22" s="3"/>
      <c r="Y22" s="50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1"/>
      <c r="AL22" s="25">
        <f>((SUM(D22:R22))/(AL9-120))*100</f>
        <v>78.64406779661017</v>
      </c>
      <c r="AM22" s="3" t="s">
        <v>35</v>
      </c>
      <c r="AN22" s="3" t="s">
        <v>12</v>
      </c>
      <c r="AO22" s="71">
        <v>37.5</v>
      </c>
      <c r="AQ22" s="29">
        <v>78</v>
      </c>
      <c r="AR22" s="29">
        <v>79</v>
      </c>
      <c r="AS22" s="30"/>
      <c r="AT22" s="31"/>
    </row>
    <row r="23" spans="1:46" s="2" customFormat="1" ht="12.75" hidden="1">
      <c r="A23" s="3" t="s">
        <v>45</v>
      </c>
      <c r="B23" s="3" t="s">
        <v>42</v>
      </c>
      <c r="C23" s="38"/>
      <c r="D23" s="61">
        <v>25</v>
      </c>
      <c r="E23" s="9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3"/>
      <c r="Y23" s="50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1"/>
      <c r="AL23" s="40">
        <f>((SUM(C23:AK23))/(AL10-0))*100</f>
        <v>40.45092838196287</v>
      </c>
      <c r="AM23" s="3" t="s">
        <v>45</v>
      </c>
      <c r="AN23" s="3" t="s">
        <v>42</v>
      </c>
      <c r="AO23" s="72">
        <v>1</v>
      </c>
      <c r="AQ23" s="29"/>
      <c r="AR23" s="29"/>
      <c r="AS23" s="30"/>
      <c r="AT23" s="31"/>
    </row>
    <row r="24" spans="1:46" s="1" customFormat="1" ht="12.75">
      <c r="A24" s="3">
        <v>11498</v>
      </c>
      <c r="B24" s="19" t="s">
        <v>13</v>
      </c>
      <c r="C24" s="38">
        <v>2</v>
      </c>
      <c r="D24" s="61">
        <v>25</v>
      </c>
      <c r="E24" s="95">
        <v>0</v>
      </c>
      <c r="F24" s="61">
        <f>65+3</f>
        <v>68</v>
      </c>
      <c r="G24" s="93">
        <v>17</v>
      </c>
      <c r="H24" s="91" t="s">
        <v>65</v>
      </c>
      <c r="I24" s="91" t="s">
        <v>65</v>
      </c>
      <c r="J24" s="91" t="s">
        <v>65</v>
      </c>
      <c r="K24" s="91" t="s">
        <v>65</v>
      </c>
      <c r="L24" s="91" t="s">
        <v>65</v>
      </c>
      <c r="M24" s="91" t="s">
        <v>65</v>
      </c>
      <c r="N24" s="92">
        <v>0</v>
      </c>
      <c r="O24" s="92">
        <v>0</v>
      </c>
      <c r="P24" s="61">
        <v>55</v>
      </c>
      <c r="Q24" s="61">
        <v>18</v>
      </c>
      <c r="R24" s="61"/>
      <c r="S24" s="61"/>
      <c r="T24" s="61"/>
      <c r="U24" s="61"/>
      <c r="V24" s="61"/>
      <c r="W24" s="61"/>
      <c r="X24" s="3"/>
      <c r="Y24" s="5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21"/>
      <c r="AL24" s="40">
        <f>((SUM(D24:R24))/(AL9-280))*100</f>
        <v>42.55813953488372</v>
      </c>
      <c r="AM24" s="3">
        <v>11498</v>
      </c>
      <c r="AN24" s="19" t="s">
        <v>13</v>
      </c>
      <c r="AO24" s="72">
        <v>19.5</v>
      </c>
      <c r="AP24" s="2"/>
      <c r="AQ24" s="29">
        <v>44</v>
      </c>
      <c r="AR24" s="29">
        <v>43</v>
      </c>
      <c r="AS24" s="30"/>
      <c r="AT24" s="31"/>
    </row>
    <row r="25" spans="1:46" ht="12.75">
      <c r="A25" s="3" t="s">
        <v>36</v>
      </c>
      <c r="B25" s="3" t="s">
        <v>14</v>
      </c>
      <c r="C25" s="38">
        <v>1</v>
      </c>
      <c r="D25" s="61">
        <v>25</v>
      </c>
      <c r="E25" s="95">
        <v>0</v>
      </c>
      <c r="F25" s="61">
        <f>55+6</f>
        <v>61</v>
      </c>
      <c r="G25" s="61">
        <v>25</v>
      </c>
      <c r="H25" s="61">
        <v>25</v>
      </c>
      <c r="I25" s="61">
        <v>17</v>
      </c>
      <c r="J25" s="94">
        <v>86</v>
      </c>
      <c r="K25" s="95">
        <v>0</v>
      </c>
      <c r="L25" s="94">
        <v>50</v>
      </c>
      <c r="M25" s="61">
        <v>30</v>
      </c>
      <c r="N25" s="92">
        <v>0</v>
      </c>
      <c r="O25" s="92">
        <v>0</v>
      </c>
      <c r="P25" s="61">
        <v>32</v>
      </c>
      <c r="Q25" s="61">
        <v>20</v>
      </c>
      <c r="R25" s="61"/>
      <c r="S25" s="61"/>
      <c r="T25" s="61"/>
      <c r="U25" s="61"/>
      <c r="V25" s="61"/>
      <c r="W25" s="61"/>
      <c r="X25" s="3"/>
      <c r="Y25" s="50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1"/>
      <c r="AL25" s="40">
        <f>((SUM(D25:R25))/(AL9-0))*100</f>
        <v>52.25352112676056</v>
      </c>
      <c r="AM25" s="3" t="s">
        <v>36</v>
      </c>
      <c r="AN25" s="3" t="s">
        <v>14</v>
      </c>
      <c r="AO25" s="71">
        <v>32.5</v>
      </c>
      <c r="AP25" s="2"/>
      <c r="AQ25" s="29">
        <v>75</v>
      </c>
      <c r="AR25" s="29">
        <v>52</v>
      </c>
      <c r="AS25" s="30"/>
      <c r="AT25" s="31"/>
    </row>
    <row r="26" spans="1:46" ht="12.75">
      <c r="A26" s="3" t="s">
        <v>37</v>
      </c>
      <c r="B26" s="3" t="s">
        <v>15</v>
      </c>
      <c r="C26" s="38"/>
      <c r="D26" s="92">
        <v>0</v>
      </c>
      <c r="E26" s="95">
        <v>0</v>
      </c>
      <c r="F26" s="61">
        <v>44</v>
      </c>
      <c r="G26" s="93"/>
      <c r="H26" s="61">
        <v>10</v>
      </c>
      <c r="I26" s="92">
        <v>0</v>
      </c>
      <c r="J26" s="94">
        <v>98</v>
      </c>
      <c r="K26" s="95">
        <v>0</v>
      </c>
      <c r="L26" s="94">
        <v>50</v>
      </c>
      <c r="M26" s="92">
        <v>0</v>
      </c>
      <c r="N26" s="92">
        <v>0</v>
      </c>
      <c r="O26" s="92">
        <v>0</v>
      </c>
      <c r="P26" s="61">
        <v>22</v>
      </c>
      <c r="Q26" s="91" t="s">
        <v>65</v>
      </c>
      <c r="R26" s="61"/>
      <c r="S26" s="61"/>
      <c r="T26" s="61"/>
      <c r="U26" s="61"/>
      <c r="V26" s="61"/>
      <c r="W26" s="61"/>
      <c r="X26" s="3"/>
      <c r="Y26" s="5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1"/>
      <c r="AL26" s="40">
        <f>((SUM(D26:R26))/(AL9-20))*100</f>
        <v>32.463768115942024</v>
      </c>
      <c r="AM26" s="3" t="s">
        <v>37</v>
      </c>
      <c r="AN26" s="3" t="s">
        <v>15</v>
      </c>
      <c r="AO26" s="72">
        <v>3</v>
      </c>
      <c r="AQ26" s="29">
        <v>48</v>
      </c>
      <c r="AR26" s="29">
        <v>32</v>
      </c>
      <c r="AS26" s="30"/>
      <c r="AT26" s="31"/>
    </row>
    <row r="27" spans="1:46" ht="12.75">
      <c r="A27" s="3">
        <v>11262</v>
      </c>
      <c r="B27" s="19" t="s">
        <v>16</v>
      </c>
      <c r="C27" s="38">
        <v>1</v>
      </c>
      <c r="D27" s="61">
        <v>25</v>
      </c>
      <c r="E27" s="95">
        <v>0</v>
      </c>
      <c r="F27" s="61">
        <f>73+5</f>
        <v>78</v>
      </c>
      <c r="G27" s="93"/>
      <c r="H27" s="61">
        <v>25</v>
      </c>
      <c r="I27" s="91" t="s">
        <v>65</v>
      </c>
      <c r="J27" s="94">
        <v>88</v>
      </c>
      <c r="K27" s="103">
        <v>50</v>
      </c>
      <c r="L27" s="94">
        <v>50</v>
      </c>
      <c r="M27" s="92">
        <v>0</v>
      </c>
      <c r="N27" s="92">
        <v>0</v>
      </c>
      <c r="O27" s="92">
        <v>0</v>
      </c>
      <c r="P27" s="61">
        <v>68</v>
      </c>
      <c r="Q27" s="61">
        <v>10</v>
      </c>
      <c r="R27" s="61"/>
      <c r="S27" s="61"/>
      <c r="T27" s="61"/>
      <c r="U27" s="61"/>
      <c r="V27" s="61"/>
      <c r="W27" s="61"/>
      <c r="X27" s="3"/>
      <c r="Y27" s="50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21"/>
      <c r="AL27" s="40">
        <f>(((SUM(D27:R27))/(AL9-25))*100)</f>
        <v>57.518248175182485</v>
      </c>
      <c r="AM27" s="3">
        <v>11262</v>
      </c>
      <c r="AN27" s="19" t="s">
        <v>16</v>
      </c>
      <c r="AO27" s="71">
        <v>35.5</v>
      </c>
      <c r="AQ27" s="29">
        <v>65</v>
      </c>
      <c r="AR27" s="29">
        <v>58</v>
      </c>
      <c r="AS27" s="30"/>
      <c r="AT27" s="31"/>
    </row>
    <row r="28" spans="1:46" ht="12.75">
      <c r="A28" s="3" t="s">
        <v>38</v>
      </c>
      <c r="B28" s="3" t="s">
        <v>67</v>
      </c>
      <c r="C28" s="38">
        <v>2</v>
      </c>
      <c r="D28" s="61">
        <v>25</v>
      </c>
      <c r="E28" s="95">
        <v>0</v>
      </c>
      <c r="F28" s="61">
        <v>58</v>
      </c>
      <c r="G28" s="61">
        <v>19</v>
      </c>
      <c r="H28" s="61">
        <v>25</v>
      </c>
      <c r="I28" s="61">
        <v>15</v>
      </c>
      <c r="J28" s="94">
        <v>98</v>
      </c>
      <c r="K28" s="95">
        <v>0</v>
      </c>
      <c r="L28" s="94">
        <v>50</v>
      </c>
      <c r="M28" s="92">
        <v>0</v>
      </c>
      <c r="N28" s="92">
        <v>0</v>
      </c>
      <c r="O28" s="92">
        <v>0</v>
      </c>
      <c r="P28" s="61">
        <v>27</v>
      </c>
      <c r="Q28" s="91" t="s">
        <v>65</v>
      </c>
      <c r="R28" s="61"/>
      <c r="S28" s="61"/>
      <c r="T28" s="61"/>
      <c r="U28" s="61"/>
      <c r="V28" s="61"/>
      <c r="W28" s="61"/>
      <c r="X28" s="3"/>
      <c r="Y28" s="50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1"/>
      <c r="AL28" s="40">
        <f>((SUM(D28:R28))/(AL9-20))*100</f>
        <v>45.94202898550724</v>
      </c>
      <c r="AM28" s="3" t="s">
        <v>38</v>
      </c>
      <c r="AN28" s="3" t="s">
        <v>67</v>
      </c>
      <c r="AO28" s="71">
        <v>29.5</v>
      </c>
      <c r="AQ28" s="29">
        <v>77</v>
      </c>
      <c r="AR28" s="29">
        <v>46</v>
      </c>
      <c r="AS28" s="30"/>
      <c r="AT28" s="31"/>
    </row>
    <row r="29" spans="1:46" ht="12.75">
      <c r="A29" s="3" t="s">
        <v>39</v>
      </c>
      <c r="B29" s="3" t="s">
        <v>18</v>
      </c>
      <c r="C29" s="38">
        <v>2</v>
      </c>
      <c r="D29" s="91" t="s">
        <v>65</v>
      </c>
      <c r="E29" s="91" t="s">
        <v>65</v>
      </c>
      <c r="F29" s="61">
        <f>81</f>
        <v>81</v>
      </c>
      <c r="G29" s="61">
        <v>4</v>
      </c>
      <c r="H29" s="91" t="s">
        <v>65</v>
      </c>
      <c r="I29" s="61">
        <v>24</v>
      </c>
      <c r="J29" s="94">
        <v>88</v>
      </c>
      <c r="K29" s="95">
        <v>0</v>
      </c>
      <c r="L29" s="94">
        <v>50</v>
      </c>
      <c r="M29" s="91" t="s">
        <v>65</v>
      </c>
      <c r="N29" s="61">
        <v>30</v>
      </c>
      <c r="O29" s="92">
        <v>0</v>
      </c>
      <c r="P29" s="61">
        <v>26</v>
      </c>
      <c r="Q29" s="61">
        <v>18</v>
      </c>
      <c r="R29" s="61"/>
      <c r="S29" s="61"/>
      <c r="T29" s="61"/>
      <c r="U29" s="61"/>
      <c r="V29" s="61"/>
      <c r="W29" s="61"/>
      <c r="X29" s="3"/>
      <c r="Y29" s="50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21">
        <v>15</v>
      </c>
      <c r="AL29" s="40">
        <f>((SUM(D29:R29,AK29))/(AL9-180))*100</f>
        <v>63.39622641509434</v>
      </c>
      <c r="AM29" s="3" t="s">
        <v>39</v>
      </c>
      <c r="AN29" s="3" t="s">
        <v>18</v>
      </c>
      <c r="AO29" s="71">
        <v>32.5</v>
      </c>
      <c r="AQ29" s="29">
        <v>79</v>
      </c>
      <c r="AR29" s="29">
        <v>63</v>
      </c>
      <c r="AS29" s="30"/>
      <c r="AT29" s="31"/>
    </row>
    <row r="30" spans="1:46" ht="12.75">
      <c r="A30" s="3" t="s">
        <v>40</v>
      </c>
      <c r="B30" s="3" t="s">
        <v>19</v>
      </c>
      <c r="C30" s="38"/>
      <c r="D30" s="91" t="s">
        <v>65</v>
      </c>
      <c r="E30" s="91" t="s">
        <v>65</v>
      </c>
      <c r="F30" s="61">
        <v>52</v>
      </c>
      <c r="G30" s="93"/>
      <c r="H30" s="91" t="s">
        <v>65</v>
      </c>
      <c r="I30" s="92">
        <v>0</v>
      </c>
      <c r="J30" s="91" t="s">
        <v>65</v>
      </c>
      <c r="K30" s="95">
        <v>0</v>
      </c>
      <c r="L30" s="94">
        <v>50</v>
      </c>
      <c r="M30" s="91" t="s">
        <v>65</v>
      </c>
      <c r="N30" s="92">
        <v>0</v>
      </c>
      <c r="O30" s="92">
        <v>0</v>
      </c>
      <c r="P30" s="93"/>
      <c r="Q30" s="91" t="s">
        <v>65</v>
      </c>
      <c r="R30" s="61"/>
      <c r="S30" s="61"/>
      <c r="T30" s="61"/>
      <c r="U30" s="61"/>
      <c r="V30" s="61"/>
      <c r="W30" s="61"/>
      <c r="X30" s="3"/>
      <c r="Y30" s="5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21"/>
      <c r="AL30" s="40">
        <f>((SUM(D30:R30))/(AL9-300))*100</f>
        <v>24.878048780487806</v>
      </c>
      <c r="AM30" s="3" t="s">
        <v>40</v>
      </c>
      <c r="AN30" s="3" t="s">
        <v>19</v>
      </c>
      <c r="AO30" s="72">
        <v>4</v>
      </c>
      <c r="AQ30" s="29">
        <v>0</v>
      </c>
      <c r="AR30" s="29">
        <v>25</v>
      </c>
      <c r="AS30" s="30"/>
      <c r="AT30" s="31"/>
    </row>
    <row r="31" spans="1:46" ht="12" customHeight="1">
      <c r="A31" s="3" t="s">
        <v>41</v>
      </c>
      <c r="B31" s="3" t="s">
        <v>20</v>
      </c>
      <c r="C31" s="38">
        <v>2</v>
      </c>
      <c r="D31" s="61">
        <v>25</v>
      </c>
      <c r="E31" s="95">
        <v>0</v>
      </c>
      <c r="F31" s="61">
        <f>52+15</f>
        <v>67</v>
      </c>
      <c r="G31" s="61">
        <v>18</v>
      </c>
      <c r="H31" s="61">
        <v>25</v>
      </c>
      <c r="I31" s="91" t="s">
        <v>65</v>
      </c>
      <c r="J31" s="94">
        <v>93</v>
      </c>
      <c r="K31" s="96">
        <v>32</v>
      </c>
      <c r="L31" s="94">
        <v>50</v>
      </c>
      <c r="M31" s="61">
        <v>30</v>
      </c>
      <c r="N31" s="61">
        <v>30</v>
      </c>
      <c r="O31" s="61">
        <v>20</v>
      </c>
      <c r="P31" s="61">
        <v>29</v>
      </c>
      <c r="Q31" s="61">
        <v>20</v>
      </c>
      <c r="R31" s="61"/>
      <c r="S31" s="61"/>
      <c r="T31" s="61"/>
      <c r="U31" s="61"/>
      <c r="V31" s="61"/>
      <c r="W31" s="61"/>
      <c r="X31" s="3"/>
      <c r="Y31" s="50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1"/>
      <c r="AL31" s="40">
        <f>((SUM(D31:R31))/(AL9-25))*100</f>
        <v>64.08759124087591</v>
      </c>
      <c r="AM31" s="3" t="s">
        <v>41</v>
      </c>
      <c r="AN31" s="3" t="s">
        <v>20</v>
      </c>
      <c r="AO31" s="71">
        <v>31.5</v>
      </c>
      <c r="AQ31" s="29">
        <v>66</v>
      </c>
      <c r="AR31" s="29">
        <v>64</v>
      </c>
      <c r="AS31" s="30"/>
      <c r="AT31" s="31"/>
    </row>
    <row r="32" spans="1:45" s="10" customFormat="1" ht="12.75">
      <c r="A32" s="61"/>
      <c r="B32" s="61">
        <v>34.5</v>
      </c>
      <c r="C32" s="61"/>
      <c r="D32" s="61"/>
      <c r="E32" s="61">
        <v>1</v>
      </c>
      <c r="F32" s="61"/>
      <c r="G32" s="61"/>
      <c r="H32" s="61"/>
      <c r="I32" s="61"/>
      <c r="J32" s="61">
        <v>2</v>
      </c>
      <c r="K32" s="61">
        <v>1</v>
      </c>
      <c r="L32" s="61">
        <v>1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41"/>
      <c r="AL32" s="9"/>
      <c r="AM32" s="61"/>
      <c r="AN32" s="68" t="s">
        <v>69</v>
      </c>
      <c r="AO32" s="67">
        <f>SUM(B32:AL32)</f>
        <v>39.5</v>
      </c>
      <c r="AQ32" s="8"/>
      <c r="AR32" s="8"/>
      <c r="AS32" s="8"/>
    </row>
    <row r="33" spans="7:38" ht="12.7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9"/>
    </row>
    <row r="34" spans="7:38" ht="12.7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9"/>
    </row>
    <row r="35" ht="12.75">
      <c r="AL35" s="8"/>
    </row>
    <row r="36" ht="12.75">
      <c r="AL36" s="8"/>
    </row>
    <row r="37" ht="12.75">
      <c r="AL37" s="8"/>
    </row>
  </sheetData>
  <mergeCells count="2">
    <mergeCell ref="Y7:Y9"/>
    <mergeCell ref="C8:C9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37"/>
  <sheetViews>
    <sheetView workbookViewId="0" topLeftCell="BE8">
      <selection activeCell="BB37" sqref="BB37"/>
    </sheetView>
  </sheetViews>
  <sheetFormatPr defaultColWidth="9.140625" defaultRowHeight="12.75"/>
  <cols>
    <col min="1" max="1" width="11.140625" style="3" customWidth="1"/>
    <col min="2" max="2" width="17.28125" style="3" customWidth="1"/>
    <col min="3" max="5" width="4.421875" style="3" customWidth="1"/>
    <col min="6" max="8" width="4.421875" style="4" customWidth="1"/>
    <col min="9" max="11" width="5.140625" style="4" customWidth="1"/>
    <col min="12" max="13" width="5.140625" style="9" customWidth="1"/>
    <col min="14" max="15" width="5.140625" style="4" customWidth="1"/>
    <col min="16" max="26" width="7.00390625" style="4" customWidth="1"/>
    <col min="27" max="34" width="4.28125" style="4" customWidth="1"/>
    <col min="35" max="37" width="4.28125" style="4" hidden="1" customWidth="1"/>
    <col min="38" max="40" width="6.140625" style="4" hidden="1" customWidth="1"/>
    <col min="41" max="42" width="4.28125" style="4" hidden="1" customWidth="1"/>
    <col min="43" max="43" width="0.13671875" style="4" customWidth="1"/>
    <col min="44" max="44" width="8.140625" style="4" hidden="1" customWidth="1"/>
    <col min="45" max="45" width="8.421875" style="4" hidden="1" customWidth="1"/>
    <col min="46" max="46" width="8.00390625" style="41" customWidth="1"/>
    <col min="47" max="47" width="7.28125" style="7" customWidth="1"/>
    <col min="48" max="48" width="9.8515625" style="3" customWidth="1"/>
    <col min="49" max="49" width="12.7109375" style="3" customWidth="1"/>
    <col min="50" max="50" width="9.140625" style="64" customWidth="1"/>
    <col min="51" max="51" width="2.140625" style="0" customWidth="1"/>
    <col min="52" max="54" width="9.140625" style="7" customWidth="1"/>
  </cols>
  <sheetData>
    <row r="1" ht="12.75">
      <c r="I1" s="5" t="s">
        <v>53</v>
      </c>
    </row>
    <row r="2" ht="12.75">
      <c r="I2" s="5"/>
    </row>
    <row r="3" ht="12.75">
      <c r="I3" s="5"/>
    </row>
    <row r="4" ht="12.75">
      <c r="I4" s="5"/>
    </row>
    <row r="5" ht="12.75">
      <c r="I5" s="5"/>
    </row>
    <row r="6" ht="12.75">
      <c r="I6" s="5"/>
    </row>
    <row r="7" spans="1:59" s="18" customFormat="1" ht="136.5">
      <c r="A7" s="16"/>
      <c r="B7" s="16"/>
      <c r="C7" s="104" t="s">
        <v>125</v>
      </c>
      <c r="D7" s="104" t="s">
        <v>126</v>
      </c>
      <c r="E7" s="104" t="s">
        <v>127</v>
      </c>
      <c r="F7" s="104" t="s">
        <v>128</v>
      </c>
      <c r="G7" s="104" t="s">
        <v>129</v>
      </c>
      <c r="H7" s="104" t="s">
        <v>130</v>
      </c>
      <c r="I7" s="17" t="s">
        <v>114</v>
      </c>
      <c r="J7" s="17" t="s">
        <v>131</v>
      </c>
      <c r="K7" s="17" t="s">
        <v>137</v>
      </c>
      <c r="L7" s="56" t="s">
        <v>134</v>
      </c>
      <c r="M7" s="56" t="s">
        <v>135</v>
      </c>
      <c r="N7" s="17" t="s">
        <v>136</v>
      </c>
      <c r="O7" s="17" t="s">
        <v>138</v>
      </c>
      <c r="P7" s="17" t="s">
        <v>139</v>
      </c>
      <c r="Q7" s="17" t="s">
        <v>140</v>
      </c>
      <c r="R7" s="17" t="s">
        <v>153</v>
      </c>
      <c r="S7" s="17" t="s">
        <v>154</v>
      </c>
      <c r="T7" s="17" t="s">
        <v>155</v>
      </c>
      <c r="U7" s="17" t="s">
        <v>157</v>
      </c>
      <c r="V7" s="17" t="s">
        <v>158</v>
      </c>
      <c r="W7" s="17" t="s">
        <v>164</v>
      </c>
      <c r="X7" s="17" t="s">
        <v>163</v>
      </c>
      <c r="Y7" s="17" t="s">
        <v>161</v>
      </c>
      <c r="Z7" s="17" t="s">
        <v>159</v>
      </c>
      <c r="AA7" s="17" t="s">
        <v>132</v>
      </c>
      <c r="AB7" s="17" t="s">
        <v>133</v>
      </c>
      <c r="AC7" s="17" t="s">
        <v>150</v>
      </c>
      <c r="AD7" s="17" t="s">
        <v>151</v>
      </c>
      <c r="AE7" s="17" t="s">
        <v>152</v>
      </c>
      <c r="AF7" s="17" t="s">
        <v>131</v>
      </c>
      <c r="AG7" s="17" t="s">
        <v>156</v>
      </c>
      <c r="AH7" s="56" t="s">
        <v>160</v>
      </c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22" t="s">
        <v>43</v>
      </c>
      <c r="AV7" s="16"/>
      <c r="AW7" s="16"/>
      <c r="AX7" s="65"/>
      <c r="AZ7" s="136" t="s">
        <v>48</v>
      </c>
      <c r="BA7" s="136" t="s">
        <v>49</v>
      </c>
      <c r="BB7" s="136" t="s">
        <v>50</v>
      </c>
      <c r="BC7" s="139" t="s">
        <v>147</v>
      </c>
      <c r="BD7" s="132" t="s">
        <v>119</v>
      </c>
      <c r="BE7" s="132" t="s">
        <v>148</v>
      </c>
      <c r="BF7" s="132" t="s">
        <v>121</v>
      </c>
      <c r="BG7" s="134" t="s">
        <v>149</v>
      </c>
    </row>
    <row r="8" spans="1:59" s="10" customFormat="1" ht="25.5" customHeight="1">
      <c r="A8" s="6"/>
      <c r="B8" s="6"/>
      <c r="C8" s="105">
        <v>38847</v>
      </c>
      <c r="D8" s="105">
        <v>38847</v>
      </c>
      <c r="E8" s="105">
        <v>38734</v>
      </c>
      <c r="F8" s="105">
        <v>38854</v>
      </c>
      <c r="G8" s="105">
        <v>38861</v>
      </c>
      <c r="H8" s="105">
        <v>38861</v>
      </c>
      <c r="I8" s="14">
        <v>38846</v>
      </c>
      <c r="J8" s="14">
        <v>38842</v>
      </c>
      <c r="K8" s="14">
        <v>38852</v>
      </c>
      <c r="L8" s="108">
        <v>3</v>
      </c>
      <c r="M8" s="108">
        <v>2</v>
      </c>
      <c r="N8" s="14">
        <v>38854</v>
      </c>
      <c r="O8" s="14">
        <v>38855</v>
      </c>
      <c r="P8" s="14">
        <v>38856</v>
      </c>
      <c r="Q8" s="14">
        <v>38860</v>
      </c>
      <c r="R8" s="14">
        <v>38868</v>
      </c>
      <c r="S8" s="14">
        <v>38869</v>
      </c>
      <c r="T8" s="14">
        <v>38869</v>
      </c>
      <c r="U8" s="14">
        <v>38873</v>
      </c>
      <c r="V8" s="14">
        <v>38873</v>
      </c>
      <c r="W8" s="14">
        <v>38875</v>
      </c>
      <c r="X8" s="14">
        <v>38876</v>
      </c>
      <c r="Y8" s="14">
        <v>38875</v>
      </c>
      <c r="Z8" s="14">
        <v>38877</v>
      </c>
      <c r="AA8" s="14"/>
      <c r="AB8" s="14"/>
      <c r="AC8" s="14"/>
      <c r="AD8" s="14"/>
      <c r="AE8" s="14"/>
      <c r="AF8" s="14"/>
      <c r="AG8" s="14"/>
      <c r="AH8" s="57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21"/>
      <c r="AU8" s="24" t="s">
        <v>44</v>
      </c>
      <c r="AV8" s="6"/>
      <c r="AW8" s="6"/>
      <c r="AX8" s="66"/>
      <c r="AZ8" s="137"/>
      <c r="BA8" s="137"/>
      <c r="BB8" s="137"/>
      <c r="BC8" s="133"/>
      <c r="BD8" s="133"/>
      <c r="BE8" s="133"/>
      <c r="BF8" s="133"/>
      <c r="BG8" s="135"/>
    </row>
    <row r="9" spans="1:59" s="10" customFormat="1" ht="13.5" customHeight="1" thickBot="1">
      <c r="A9" s="11" t="s">
        <v>26</v>
      </c>
      <c r="B9" s="11" t="s">
        <v>0</v>
      </c>
      <c r="C9" s="106">
        <v>100</v>
      </c>
      <c r="D9" s="106">
        <v>100</v>
      </c>
      <c r="E9" s="106">
        <v>100</v>
      </c>
      <c r="F9" s="106">
        <v>100</v>
      </c>
      <c r="G9" s="106">
        <v>100</v>
      </c>
      <c r="H9" s="106">
        <v>100</v>
      </c>
      <c r="I9" s="12">
        <v>25</v>
      </c>
      <c r="J9" s="12">
        <v>25</v>
      </c>
      <c r="K9" s="12">
        <v>20</v>
      </c>
      <c r="L9" s="58">
        <v>150</v>
      </c>
      <c r="M9" s="58">
        <v>100</v>
      </c>
      <c r="N9" s="12">
        <v>40</v>
      </c>
      <c r="O9" s="12">
        <v>30</v>
      </c>
      <c r="P9" s="12">
        <v>32</v>
      </c>
      <c r="Q9" s="12">
        <v>25</v>
      </c>
      <c r="R9" s="12">
        <v>20</v>
      </c>
      <c r="S9" s="12">
        <v>25</v>
      </c>
      <c r="T9" s="12">
        <v>50</v>
      </c>
      <c r="U9" s="12">
        <v>50</v>
      </c>
      <c r="V9" s="12">
        <v>100</v>
      </c>
      <c r="W9" s="12">
        <v>50</v>
      </c>
      <c r="X9" s="12">
        <v>100</v>
      </c>
      <c r="Y9" s="12">
        <v>30</v>
      </c>
      <c r="Z9" s="12">
        <v>100</v>
      </c>
      <c r="AA9" s="12">
        <v>50</v>
      </c>
      <c r="AB9" s="12">
        <v>50</v>
      </c>
      <c r="AC9" s="12">
        <v>40</v>
      </c>
      <c r="AD9" s="12">
        <v>45</v>
      </c>
      <c r="AE9" s="12">
        <v>30</v>
      </c>
      <c r="AF9" s="12">
        <v>24</v>
      </c>
      <c r="AG9" s="12">
        <v>100</v>
      </c>
      <c r="AH9" s="58">
        <v>150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23"/>
      <c r="AU9" s="13">
        <f>SUM(C9:Z9)</f>
        <v>1572</v>
      </c>
      <c r="AV9" s="11" t="s">
        <v>26</v>
      </c>
      <c r="AW9" s="11" t="s">
        <v>0</v>
      </c>
      <c r="AX9" s="69" t="s">
        <v>2</v>
      </c>
      <c r="AZ9" s="138"/>
      <c r="BA9" s="138"/>
      <c r="BB9" s="138"/>
      <c r="BC9" s="140"/>
      <c r="BD9" s="133"/>
      <c r="BE9" s="133"/>
      <c r="BF9" s="133"/>
      <c r="BG9" s="135"/>
    </row>
    <row r="10" spans="1:59" ht="13.5" thickTop="1">
      <c r="A10" s="3" t="s">
        <v>27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59" t="s">
        <v>65</v>
      </c>
      <c r="J10" s="3">
        <v>15</v>
      </c>
      <c r="K10" s="51">
        <v>0</v>
      </c>
      <c r="L10" s="95">
        <v>0</v>
      </c>
      <c r="M10" s="95">
        <v>0</v>
      </c>
      <c r="N10" s="3">
        <v>34</v>
      </c>
      <c r="O10" s="59" t="s">
        <v>65</v>
      </c>
      <c r="P10" s="3">
        <v>15</v>
      </c>
      <c r="Q10" s="51">
        <v>0</v>
      </c>
      <c r="R10" s="3">
        <v>20</v>
      </c>
      <c r="S10" s="3">
        <v>17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9" t="s">
        <v>65</v>
      </c>
      <c r="Z10" s="59" t="s">
        <v>65</v>
      </c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21"/>
      <c r="AU10" s="40">
        <f>((SUM(C10:Z10))/(AU9-55))*100</f>
        <v>6.657877389584707</v>
      </c>
      <c r="AV10" s="3" t="s">
        <v>27</v>
      </c>
      <c r="AX10" s="97">
        <v>20</v>
      </c>
      <c r="AZ10" s="28">
        <v>45</v>
      </c>
      <c r="BA10" s="28">
        <v>62</v>
      </c>
      <c r="BB10" s="30">
        <f>AU10</f>
        <v>6.657877389584707</v>
      </c>
      <c r="BC10" s="115">
        <v>17</v>
      </c>
      <c r="BD10" s="116"/>
      <c r="BE10" s="116"/>
      <c r="BF10" s="120"/>
      <c r="BG10" s="121">
        <f>((SUM(AZ10:BB10))+65)/4</f>
        <v>44.66446934739618</v>
      </c>
    </row>
    <row r="11" spans="1:59" ht="12.75">
      <c r="A11" s="3" t="s">
        <v>28</v>
      </c>
      <c r="C11" s="107">
        <v>100</v>
      </c>
      <c r="D11" s="107">
        <v>100</v>
      </c>
      <c r="E11" s="107">
        <v>100</v>
      </c>
      <c r="F11" s="107">
        <v>100</v>
      </c>
      <c r="G11" s="107">
        <v>100</v>
      </c>
      <c r="H11" s="107">
        <v>100</v>
      </c>
      <c r="I11" s="3">
        <v>20</v>
      </c>
      <c r="J11" s="3">
        <v>15</v>
      </c>
      <c r="K11" s="3">
        <v>19</v>
      </c>
      <c r="L11" s="94">
        <v>129</v>
      </c>
      <c r="M11" s="94">
        <v>84</v>
      </c>
      <c r="N11" s="3">
        <v>34</v>
      </c>
      <c r="O11" s="3">
        <v>20</v>
      </c>
      <c r="P11" s="3">
        <v>20</v>
      </c>
      <c r="Q11" s="3">
        <v>25</v>
      </c>
      <c r="R11" s="3">
        <v>18</v>
      </c>
      <c r="S11" s="3">
        <v>22</v>
      </c>
      <c r="T11" s="3">
        <v>41</v>
      </c>
      <c r="U11" s="3">
        <v>24</v>
      </c>
      <c r="V11" s="3">
        <v>90</v>
      </c>
      <c r="W11" s="3">
        <v>50</v>
      </c>
      <c r="X11" s="3">
        <v>100</v>
      </c>
      <c r="Y11" s="3">
        <v>23</v>
      </c>
      <c r="Z11" s="3">
        <v>100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21">
        <v>125</v>
      </c>
      <c r="AU11" s="25">
        <f>((SUM(C11:Z11,AT11))/(AU9-0))*100</f>
        <v>99.17302798982189</v>
      </c>
      <c r="AV11" s="3" t="s">
        <v>28</v>
      </c>
      <c r="AX11" s="71">
        <v>43.5</v>
      </c>
      <c r="AZ11" s="29">
        <v>81</v>
      </c>
      <c r="BA11" s="29">
        <v>91</v>
      </c>
      <c r="BB11" s="30">
        <f aca="true" t="shared" si="0" ref="BB11:BB31">AU11</f>
        <v>99.17302798982189</v>
      </c>
      <c r="BC11" s="115">
        <v>18</v>
      </c>
      <c r="BD11" s="115"/>
      <c r="BE11" s="115"/>
      <c r="BF11" s="119"/>
      <c r="BG11" s="121">
        <f aca="true" t="shared" si="1" ref="BG11:BG31">((SUM(AZ11:BB11))+65)/4</f>
        <v>84.04325699745547</v>
      </c>
    </row>
    <row r="12" spans="1:59" s="2" customFormat="1" ht="12.75">
      <c r="A12" s="3"/>
      <c r="B12" s="3"/>
      <c r="C12" s="107">
        <v>100</v>
      </c>
      <c r="D12" s="107">
        <v>98</v>
      </c>
      <c r="E12" s="107">
        <v>97</v>
      </c>
      <c r="F12" s="110">
        <v>0</v>
      </c>
      <c r="G12" s="110">
        <v>0</v>
      </c>
      <c r="H12" s="107">
        <v>50</v>
      </c>
      <c r="I12" s="3">
        <v>22</v>
      </c>
      <c r="J12" s="3">
        <v>18</v>
      </c>
      <c r="K12" s="3">
        <v>12</v>
      </c>
      <c r="L12" s="95">
        <v>0</v>
      </c>
      <c r="M12" s="95">
        <v>0</v>
      </c>
      <c r="N12" s="3">
        <v>38</v>
      </c>
      <c r="O12" s="3">
        <v>27</v>
      </c>
      <c r="P12" s="59" t="s">
        <v>65</v>
      </c>
      <c r="Q12" s="3">
        <v>25</v>
      </c>
      <c r="R12" s="3">
        <v>20</v>
      </c>
      <c r="S12" s="3">
        <v>19</v>
      </c>
      <c r="T12" s="3">
        <v>45</v>
      </c>
      <c r="U12" s="3">
        <v>14</v>
      </c>
      <c r="V12" s="51">
        <v>0</v>
      </c>
      <c r="W12" s="51">
        <v>0</v>
      </c>
      <c r="X12" s="3">
        <v>100</v>
      </c>
      <c r="Y12" s="3">
        <v>25</v>
      </c>
      <c r="Z12" s="3">
        <v>90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21"/>
      <c r="AU12" s="40">
        <f>(((SUM(C12:Z12))/(AU9-32))*100)+3</f>
        <v>54.94805194805194</v>
      </c>
      <c r="AV12" s="3"/>
      <c r="AW12" s="3"/>
      <c r="AX12" s="71">
        <f>10.5+18</f>
        <v>28.5</v>
      </c>
      <c r="AZ12" s="29">
        <v>65</v>
      </c>
      <c r="BA12" s="29">
        <v>71</v>
      </c>
      <c r="BB12" s="30">
        <f t="shared" si="0"/>
        <v>54.94805194805194</v>
      </c>
      <c r="BC12" s="115">
        <v>10</v>
      </c>
      <c r="BD12" s="115"/>
      <c r="BE12" s="115"/>
      <c r="BF12" s="119"/>
      <c r="BG12" s="121">
        <f t="shared" si="1"/>
        <v>63.98701298701299</v>
      </c>
    </row>
    <row r="13" spans="1:59" ht="12.75">
      <c r="A13" s="3">
        <v>11475</v>
      </c>
      <c r="C13" s="107">
        <v>90</v>
      </c>
      <c r="D13" s="107">
        <v>100</v>
      </c>
      <c r="E13" s="107">
        <v>100</v>
      </c>
      <c r="F13" s="110">
        <v>0</v>
      </c>
      <c r="G13" s="107">
        <v>100</v>
      </c>
      <c r="H13" s="107">
        <v>100</v>
      </c>
      <c r="I13" s="3">
        <v>11</v>
      </c>
      <c r="J13" s="3">
        <v>16</v>
      </c>
      <c r="K13" s="3">
        <v>9</v>
      </c>
      <c r="L13" s="95">
        <v>0</v>
      </c>
      <c r="M13" s="95">
        <v>0</v>
      </c>
      <c r="N13" s="3">
        <v>36</v>
      </c>
      <c r="O13" s="3">
        <v>20</v>
      </c>
      <c r="P13" s="3">
        <v>18</v>
      </c>
      <c r="Q13" s="3">
        <v>25</v>
      </c>
      <c r="R13" s="3">
        <v>20</v>
      </c>
      <c r="S13" s="3">
        <v>19</v>
      </c>
      <c r="T13" s="51">
        <v>0</v>
      </c>
      <c r="U13" s="3">
        <v>21</v>
      </c>
      <c r="V13" s="3">
        <v>73</v>
      </c>
      <c r="W13" s="51">
        <v>0</v>
      </c>
      <c r="X13" s="3">
        <v>100</v>
      </c>
      <c r="Y13" s="3">
        <v>11</v>
      </c>
      <c r="Z13" s="3">
        <v>100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21">
        <v>25</v>
      </c>
      <c r="AU13" s="25">
        <f>((SUM(C13:AT13))/(AU9-0))*100+2</f>
        <v>65.23155216284987</v>
      </c>
      <c r="AV13" s="3">
        <v>11475</v>
      </c>
      <c r="AX13" s="71">
        <v>30.5</v>
      </c>
      <c r="AZ13" s="29">
        <v>75</v>
      </c>
      <c r="BA13" s="29">
        <v>79</v>
      </c>
      <c r="BB13" s="30">
        <f t="shared" si="0"/>
        <v>65.23155216284987</v>
      </c>
      <c r="BC13" s="115">
        <v>21</v>
      </c>
      <c r="BD13" s="115"/>
      <c r="BE13" s="115"/>
      <c r="BF13" s="119"/>
      <c r="BG13" s="121">
        <f t="shared" si="1"/>
        <v>71.05788804071247</v>
      </c>
    </row>
    <row r="14" spans="1:59" s="2" customFormat="1" ht="19.5" customHeight="1" hidden="1">
      <c r="A14" s="3" t="s">
        <v>29</v>
      </c>
      <c r="B14" s="3"/>
      <c r="C14" s="107"/>
      <c r="D14" s="107"/>
      <c r="E14" s="107"/>
      <c r="F14" s="107"/>
      <c r="G14" s="107"/>
      <c r="H14" s="107"/>
      <c r="I14" s="3"/>
      <c r="J14" s="3"/>
      <c r="K14" s="3"/>
      <c r="L14" s="61"/>
      <c r="M14" s="6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25">
        <f>((SUM(C14:Z14))/(AU9-0))*100</f>
        <v>0</v>
      </c>
      <c r="AV14" s="3" t="s">
        <v>29</v>
      </c>
      <c r="AW14" s="3"/>
      <c r="AX14" s="72">
        <v>9.5</v>
      </c>
      <c r="AZ14" s="29">
        <v>11</v>
      </c>
      <c r="BA14" s="29">
        <v>6</v>
      </c>
      <c r="BB14" s="30">
        <f t="shared" si="0"/>
        <v>0</v>
      </c>
      <c r="BC14" s="115"/>
      <c r="BD14" s="115"/>
      <c r="BE14" s="115"/>
      <c r="BF14" s="119"/>
      <c r="BG14" s="121">
        <f t="shared" si="1"/>
        <v>20.5</v>
      </c>
    </row>
    <row r="15" spans="1:59" s="2" customFormat="1" ht="15" customHeight="1">
      <c r="A15" s="3" t="s">
        <v>30</v>
      </c>
      <c r="B15" s="3"/>
      <c r="C15" s="107">
        <v>100</v>
      </c>
      <c r="D15" s="107">
        <v>100</v>
      </c>
      <c r="E15" s="110">
        <v>0</v>
      </c>
      <c r="F15" s="107">
        <v>100</v>
      </c>
      <c r="G15" s="107">
        <v>100</v>
      </c>
      <c r="H15" s="107">
        <v>100</v>
      </c>
      <c r="I15" s="3">
        <v>21</v>
      </c>
      <c r="J15" s="3">
        <v>19</v>
      </c>
      <c r="K15" s="3">
        <v>17</v>
      </c>
      <c r="L15" s="94">
        <v>131</v>
      </c>
      <c r="M15" s="94">
        <v>85</v>
      </c>
      <c r="N15" s="3">
        <v>36</v>
      </c>
      <c r="O15" s="3">
        <v>24</v>
      </c>
      <c r="P15" s="3">
        <v>20</v>
      </c>
      <c r="Q15" s="3">
        <v>25</v>
      </c>
      <c r="R15" s="3">
        <v>20</v>
      </c>
      <c r="S15" s="3">
        <v>22</v>
      </c>
      <c r="T15" s="3">
        <v>40</v>
      </c>
      <c r="U15" s="3">
        <v>25</v>
      </c>
      <c r="V15" s="3">
        <v>91</v>
      </c>
      <c r="W15" s="3">
        <v>50</v>
      </c>
      <c r="X15" s="3">
        <v>100</v>
      </c>
      <c r="Y15" s="3">
        <v>21</v>
      </c>
      <c r="Z15" s="3">
        <v>100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21"/>
      <c r="AU15" s="25">
        <f>((SUM(C15:Z15,AT15))/(AU9-0))*100</f>
        <v>85.68702290076335</v>
      </c>
      <c r="AV15" s="3" t="s">
        <v>30</v>
      </c>
      <c r="AW15" s="3"/>
      <c r="AX15" s="71">
        <v>39.5</v>
      </c>
      <c r="AZ15" s="29">
        <v>74</v>
      </c>
      <c r="BA15" s="29">
        <v>83</v>
      </c>
      <c r="BB15" s="30">
        <f t="shared" si="0"/>
        <v>85.68702290076335</v>
      </c>
      <c r="BC15" s="115">
        <v>12</v>
      </c>
      <c r="BD15" s="115"/>
      <c r="BE15" s="115"/>
      <c r="BF15" s="119"/>
      <c r="BG15" s="121">
        <f t="shared" si="1"/>
        <v>76.92175572519083</v>
      </c>
    </row>
    <row r="16" spans="1:59" s="2" customFormat="1" ht="12.75" customHeight="1" hidden="1">
      <c r="A16" s="3">
        <v>11514</v>
      </c>
      <c r="B16" s="3"/>
      <c r="C16" s="107"/>
      <c r="D16" s="107"/>
      <c r="E16" s="110"/>
      <c r="F16" s="107"/>
      <c r="G16" s="107"/>
      <c r="H16" s="107"/>
      <c r="I16" s="3"/>
      <c r="J16" s="3"/>
      <c r="K16" s="3"/>
      <c r="L16" s="61"/>
      <c r="M16" s="61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21"/>
      <c r="AU16" s="25">
        <f>((SUM(C16:AT16))/(AU9-18))*100</f>
        <v>0</v>
      </c>
      <c r="AV16" s="3">
        <v>11514</v>
      </c>
      <c r="AW16" s="3"/>
      <c r="AX16" s="72">
        <v>4</v>
      </c>
      <c r="AZ16" s="29"/>
      <c r="BA16" s="29"/>
      <c r="BB16" s="30">
        <f t="shared" si="0"/>
        <v>0</v>
      </c>
      <c r="BC16" s="115"/>
      <c r="BD16" s="115"/>
      <c r="BE16" s="115"/>
      <c r="BF16" s="119"/>
      <c r="BG16" s="121">
        <f t="shared" si="1"/>
        <v>16.25</v>
      </c>
    </row>
    <row r="17" spans="1:59" s="2" customFormat="1" ht="12.75">
      <c r="A17" s="3" t="s">
        <v>31</v>
      </c>
      <c r="B17" s="3"/>
      <c r="C17" s="107">
        <v>95</v>
      </c>
      <c r="D17" s="107">
        <v>94</v>
      </c>
      <c r="E17" s="110">
        <v>0</v>
      </c>
      <c r="F17" s="110">
        <v>0</v>
      </c>
      <c r="G17" s="110">
        <v>0</v>
      </c>
      <c r="H17" s="110">
        <v>0</v>
      </c>
      <c r="I17" s="3">
        <v>15</v>
      </c>
      <c r="J17" s="3">
        <v>12</v>
      </c>
      <c r="K17" s="3">
        <v>14</v>
      </c>
      <c r="L17" s="94">
        <v>102</v>
      </c>
      <c r="M17" s="124">
        <v>24</v>
      </c>
      <c r="N17" s="3">
        <v>33</v>
      </c>
      <c r="O17" s="3">
        <v>14</v>
      </c>
      <c r="P17" s="59" t="s">
        <v>65</v>
      </c>
      <c r="Q17" s="3">
        <v>25</v>
      </c>
      <c r="R17" s="3">
        <v>20</v>
      </c>
      <c r="S17" s="3">
        <v>18</v>
      </c>
      <c r="T17" s="3">
        <v>26</v>
      </c>
      <c r="U17" s="3">
        <v>50</v>
      </c>
      <c r="V17" s="3">
        <v>80</v>
      </c>
      <c r="W17" s="3">
        <v>50</v>
      </c>
      <c r="X17" s="3">
        <v>100</v>
      </c>
      <c r="Y17" s="3">
        <v>22</v>
      </c>
      <c r="Z17" s="3">
        <v>100</v>
      </c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21">
        <v>135</v>
      </c>
      <c r="AU17" s="25">
        <f>((SUM(C17:AT17))/(AU9-32))*100</f>
        <v>66.81818181818183</v>
      </c>
      <c r="AV17" s="3" t="s">
        <v>31</v>
      </c>
      <c r="AW17" s="3"/>
      <c r="AX17" s="71">
        <v>35.5</v>
      </c>
      <c r="AZ17" s="29">
        <v>69</v>
      </c>
      <c r="BA17" s="29">
        <v>62</v>
      </c>
      <c r="BB17" s="30">
        <f t="shared" si="0"/>
        <v>66.81818181818183</v>
      </c>
      <c r="BC17" s="115">
        <v>18</v>
      </c>
      <c r="BD17" s="115"/>
      <c r="BE17" s="115"/>
      <c r="BF17" s="119"/>
      <c r="BG17" s="121">
        <f t="shared" si="1"/>
        <v>65.70454545454545</v>
      </c>
    </row>
    <row r="18" spans="1:59" s="2" customFormat="1" ht="12.75" customHeight="1" hidden="1">
      <c r="A18" s="3" t="s">
        <v>32</v>
      </c>
      <c r="B18" s="3"/>
      <c r="C18" s="107"/>
      <c r="D18" s="107"/>
      <c r="E18" s="110"/>
      <c r="F18" s="110"/>
      <c r="G18" s="110"/>
      <c r="H18" s="110"/>
      <c r="I18" s="3"/>
      <c r="J18" s="3"/>
      <c r="K18" s="3"/>
      <c r="L18" s="61"/>
      <c r="M18" s="123"/>
      <c r="N18" s="3"/>
      <c r="O18" s="3"/>
      <c r="P18" s="3"/>
      <c r="Q18" s="3"/>
      <c r="R18" s="3"/>
      <c r="S18" s="3"/>
      <c r="T18" s="3"/>
      <c r="U18" s="51"/>
      <c r="V18" s="51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21"/>
      <c r="AU18" s="25">
        <f>((SUM(C18:AT18))/(AU9-0))*100</f>
        <v>0</v>
      </c>
      <c r="AV18" s="3" t="s">
        <v>32</v>
      </c>
      <c r="AW18" s="3"/>
      <c r="AX18" s="72">
        <v>10</v>
      </c>
      <c r="AZ18" s="29"/>
      <c r="BA18" s="29"/>
      <c r="BB18" s="30">
        <f t="shared" si="0"/>
        <v>0</v>
      </c>
      <c r="BC18" s="115"/>
      <c r="BD18" s="115"/>
      <c r="BE18" s="115"/>
      <c r="BF18" s="117"/>
      <c r="BG18" s="121">
        <f t="shared" si="1"/>
        <v>16.25</v>
      </c>
    </row>
    <row r="19" spans="1:59" s="2" customFormat="1" ht="12.75">
      <c r="A19" s="3"/>
      <c r="B19" s="3"/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51">
        <v>0</v>
      </c>
      <c r="J19" s="51">
        <v>0</v>
      </c>
      <c r="K19" s="51">
        <v>0</v>
      </c>
      <c r="L19" s="95">
        <v>0</v>
      </c>
      <c r="M19" s="95">
        <v>0</v>
      </c>
      <c r="N19" s="59" t="s">
        <v>65</v>
      </c>
      <c r="O19" s="51">
        <v>0</v>
      </c>
      <c r="P19" s="51">
        <v>0</v>
      </c>
      <c r="Q19" s="51">
        <v>0</v>
      </c>
      <c r="R19" s="59" t="s">
        <v>65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21"/>
      <c r="AU19" s="40">
        <f>((SUM(C19:Z19))/(AU9-60))*100</f>
        <v>0</v>
      </c>
      <c r="AV19" s="3"/>
      <c r="AW19" s="3"/>
      <c r="AX19" s="72">
        <v>8</v>
      </c>
      <c r="AZ19" s="29">
        <v>4</v>
      </c>
      <c r="BA19" s="29">
        <v>11</v>
      </c>
      <c r="BB19" s="30">
        <f t="shared" si="0"/>
        <v>0</v>
      </c>
      <c r="BC19" s="118"/>
      <c r="BD19" s="118"/>
      <c r="BE19" s="118"/>
      <c r="BF19" s="125">
        <v>0</v>
      </c>
      <c r="BG19" s="122">
        <f>((SUM(AZ19:BB19))+BF19)/4</f>
        <v>3.75</v>
      </c>
    </row>
    <row r="20" spans="1:59" s="1" customFormat="1" ht="12.75">
      <c r="A20" s="3" t="s">
        <v>33</v>
      </c>
      <c r="B20" s="3"/>
      <c r="C20" s="107">
        <v>90</v>
      </c>
      <c r="D20" s="107">
        <v>75</v>
      </c>
      <c r="E20" s="107">
        <v>40</v>
      </c>
      <c r="F20" s="110">
        <v>0</v>
      </c>
      <c r="G20" s="110">
        <v>0</v>
      </c>
      <c r="H20" s="107">
        <v>50</v>
      </c>
      <c r="I20" s="3">
        <v>17</v>
      </c>
      <c r="J20" s="3">
        <v>14</v>
      </c>
      <c r="K20" s="3">
        <v>13</v>
      </c>
      <c r="L20" s="95">
        <v>0</v>
      </c>
      <c r="M20" s="95">
        <v>0</v>
      </c>
      <c r="N20" s="3">
        <v>32</v>
      </c>
      <c r="O20" s="3">
        <v>20</v>
      </c>
      <c r="P20" s="3">
        <v>20</v>
      </c>
      <c r="Q20" s="3">
        <v>25</v>
      </c>
      <c r="R20" s="3">
        <v>20</v>
      </c>
      <c r="S20" s="3">
        <v>19</v>
      </c>
      <c r="T20" s="3">
        <v>35</v>
      </c>
      <c r="U20" s="3">
        <v>44</v>
      </c>
      <c r="V20" s="3">
        <v>94</v>
      </c>
      <c r="W20" s="51">
        <v>0</v>
      </c>
      <c r="X20" s="3">
        <v>100</v>
      </c>
      <c r="Y20" s="3">
        <v>25</v>
      </c>
      <c r="Z20" s="3">
        <v>100</v>
      </c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21"/>
      <c r="AU20" s="40">
        <f>((SUM(C20:Z20))/(AU9-0))*100+2</f>
        <v>54.989821882951645</v>
      </c>
      <c r="AV20" s="3" t="s">
        <v>33</v>
      </c>
      <c r="AW20" s="3"/>
      <c r="AX20" s="71">
        <v>32.5</v>
      </c>
      <c r="AY20" s="2"/>
      <c r="AZ20" s="29">
        <v>81</v>
      </c>
      <c r="BA20" s="29">
        <v>52</v>
      </c>
      <c r="BB20" s="30">
        <f t="shared" si="0"/>
        <v>54.989821882951645</v>
      </c>
      <c r="BC20" s="115">
        <v>14</v>
      </c>
      <c r="BD20" s="115"/>
      <c r="BE20" s="115"/>
      <c r="BF20" s="119"/>
      <c r="BG20" s="121">
        <f t="shared" si="1"/>
        <v>63.24745547073791</v>
      </c>
    </row>
    <row r="21" spans="1:59" ht="12.75">
      <c r="A21" s="3" t="s">
        <v>34</v>
      </c>
      <c r="C21" s="107"/>
      <c r="D21" s="107"/>
      <c r="E21" s="107"/>
      <c r="F21" s="107"/>
      <c r="G21" s="107"/>
      <c r="H21" s="107"/>
      <c r="I21" s="3"/>
      <c r="J21" s="3"/>
      <c r="K21" s="3"/>
      <c r="L21" s="61"/>
      <c r="M21" s="6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50</v>
      </c>
      <c r="AB21" s="3">
        <v>50</v>
      </c>
      <c r="AC21" s="3">
        <v>30</v>
      </c>
      <c r="AD21" s="3">
        <v>30</v>
      </c>
      <c r="AE21" s="3">
        <v>26</v>
      </c>
      <c r="AF21" s="3">
        <v>16</v>
      </c>
      <c r="AG21" s="3">
        <v>40</v>
      </c>
      <c r="AH21" s="60">
        <v>105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21">
        <v>100</v>
      </c>
      <c r="AU21" s="25">
        <f>((SUM(AA21:AT21))/489)*100</f>
        <v>91.41104294478528</v>
      </c>
      <c r="AV21" s="3" t="s">
        <v>34</v>
      </c>
      <c r="AX21" s="71">
        <v>21</v>
      </c>
      <c r="AY21" s="2"/>
      <c r="AZ21" s="29">
        <v>82</v>
      </c>
      <c r="BA21" s="29">
        <v>93</v>
      </c>
      <c r="BB21" s="30">
        <f t="shared" si="0"/>
        <v>91.41104294478528</v>
      </c>
      <c r="BC21" s="115">
        <v>6</v>
      </c>
      <c r="BD21" s="115"/>
      <c r="BE21" s="115"/>
      <c r="BF21" s="119"/>
      <c r="BG21" s="121">
        <f t="shared" si="1"/>
        <v>82.85276073619632</v>
      </c>
    </row>
    <row r="22" spans="1:59" s="2" customFormat="1" ht="12.75">
      <c r="A22" s="3" t="s">
        <v>35</v>
      </c>
      <c r="B22" s="3"/>
      <c r="C22" s="107">
        <v>90</v>
      </c>
      <c r="D22" s="107">
        <v>100</v>
      </c>
      <c r="E22" s="107">
        <v>70</v>
      </c>
      <c r="F22" s="107">
        <v>100</v>
      </c>
      <c r="G22" s="107">
        <v>100</v>
      </c>
      <c r="H22" s="107">
        <v>92</v>
      </c>
      <c r="I22" s="3">
        <v>17</v>
      </c>
      <c r="J22" s="59" t="s">
        <v>65</v>
      </c>
      <c r="K22" s="59" t="s">
        <v>65</v>
      </c>
      <c r="L22" s="94">
        <v>134</v>
      </c>
      <c r="M22" s="94">
        <v>93</v>
      </c>
      <c r="N22" s="3">
        <v>36</v>
      </c>
      <c r="O22" s="3">
        <v>27</v>
      </c>
      <c r="P22" s="3">
        <v>20</v>
      </c>
      <c r="Q22" s="59" t="s">
        <v>65</v>
      </c>
      <c r="R22" s="3">
        <v>20</v>
      </c>
      <c r="S22" s="3">
        <v>19</v>
      </c>
      <c r="T22" s="3">
        <v>39</v>
      </c>
      <c r="U22" s="3">
        <v>32</v>
      </c>
      <c r="V22" s="3">
        <v>96</v>
      </c>
      <c r="W22" s="3">
        <v>50</v>
      </c>
      <c r="X22" s="3">
        <v>100</v>
      </c>
      <c r="Y22" s="59" t="s">
        <v>65</v>
      </c>
      <c r="Z22" s="3">
        <v>80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21"/>
      <c r="AU22" s="25">
        <f>((SUM(C22:Z22))/(AU9-70))*100</f>
        <v>87.54993342210386</v>
      </c>
      <c r="AV22" s="3" t="s">
        <v>35</v>
      </c>
      <c r="AW22" s="3"/>
      <c r="AX22" s="71">
        <v>42.5</v>
      </c>
      <c r="AZ22" s="29">
        <v>78</v>
      </c>
      <c r="BA22" s="29">
        <v>79</v>
      </c>
      <c r="BB22" s="30">
        <f t="shared" si="0"/>
        <v>87.54993342210386</v>
      </c>
      <c r="BC22" s="115">
        <v>18</v>
      </c>
      <c r="BD22" s="115"/>
      <c r="BE22" s="115"/>
      <c r="BF22" s="119"/>
      <c r="BG22" s="121">
        <f t="shared" si="1"/>
        <v>77.38748335552597</v>
      </c>
    </row>
    <row r="23" spans="1:59" s="2" customFormat="1" ht="12.75" customHeight="1" hidden="1">
      <c r="A23" s="3" t="s">
        <v>45</v>
      </c>
      <c r="B23" s="3"/>
      <c r="C23" s="107"/>
      <c r="D23" s="107"/>
      <c r="E23" s="110"/>
      <c r="F23" s="110"/>
      <c r="G23" s="107"/>
      <c r="H23" s="107"/>
      <c r="I23" s="3"/>
      <c r="J23" s="3"/>
      <c r="K23" s="59"/>
      <c r="L23" s="61"/>
      <c r="M23" s="61"/>
      <c r="N23" s="3"/>
      <c r="O23" s="3"/>
      <c r="P23" s="3"/>
      <c r="Q23" s="59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21"/>
      <c r="AU23" s="25">
        <f>((SUM(C23:AT23))/(AU10-0))*100</f>
        <v>0</v>
      </c>
      <c r="AV23" s="3" t="s">
        <v>45</v>
      </c>
      <c r="AW23" s="3"/>
      <c r="AX23" s="72">
        <v>1</v>
      </c>
      <c r="AZ23" s="29"/>
      <c r="BA23" s="29"/>
      <c r="BB23" s="30">
        <f t="shared" si="0"/>
        <v>0</v>
      </c>
      <c r="BC23" s="115"/>
      <c r="BD23" s="115"/>
      <c r="BE23" s="115"/>
      <c r="BF23" s="119"/>
      <c r="BG23" s="121">
        <f t="shared" si="1"/>
        <v>16.25</v>
      </c>
    </row>
    <row r="24" spans="1:59" s="1" customFormat="1" ht="12.75">
      <c r="A24" s="3">
        <v>11498</v>
      </c>
      <c r="B24" s="3"/>
      <c r="C24" s="107">
        <v>75</v>
      </c>
      <c r="D24" s="110">
        <v>0</v>
      </c>
      <c r="E24" s="110">
        <v>0</v>
      </c>
      <c r="F24" s="110">
        <v>0</v>
      </c>
      <c r="G24" s="107">
        <v>100</v>
      </c>
      <c r="H24" s="110">
        <v>0</v>
      </c>
      <c r="I24" s="59" t="s">
        <v>65</v>
      </c>
      <c r="J24" s="3">
        <v>6</v>
      </c>
      <c r="K24" s="59" t="s">
        <v>65</v>
      </c>
      <c r="L24" s="95">
        <v>0</v>
      </c>
      <c r="M24" s="95">
        <v>0</v>
      </c>
      <c r="N24" s="3">
        <v>33</v>
      </c>
      <c r="O24" s="3">
        <v>14</v>
      </c>
      <c r="P24" s="59" t="s">
        <v>65</v>
      </c>
      <c r="Q24" s="59" t="s">
        <v>65</v>
      </c>
      <c r="R24" s="59" t="s">
        <v>65</v>
      </c>
      <c r="S24" s="3">
        <v>15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3">
        <v>15</v>
      </c>
      <c r="Z24" s="51">
        <v>0</v>
      </c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21"/>
      <c r="AU24" s="40">
        <f>((SUM(C24:Z24))/(AU9-122))*100</f>
        <v>17.79310344827586</v>
      </c>
      <c r="AV24" s="3">
        <v>11498</v>
      </c>
      <c r="AW24" s="3"/>
      <c r="AX24" s="72">
        <v>19.5</v>
      </c>
      <c r="AY24" s="2"/>
      <c r="AZ24" s="29">
        <v>44</v>
      </c>
      <c r="BA24" s="29">
        <v>43</v>
      </c>
      <c r="BB24" s="30">
        <f t="shared" si="0"/>
        <v>17.79310344827586</v>
      </c>
      <c r="BC24" s="119"/>
      <c r="BD24" s="119"/>
      <c r="BE24" s="119"/>
      <c r="BF24" s="125">
        <v>30</v>
      </c>
      <c r="BG24" s="122">
        <f>((SUM(AZ24:BB24))+BF24)/4</f>
        <v>33.69827586206897</v>
      </c>
    </row>
    <row r="25" spans="1:59" ht="12.75">
      <c r="A25" s="3" t="s">
        <v>36</v>
      </c>
      <c r="C25" s="107">
        <v>100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3">
        <v>10</v>
      </c>
      <c r="J25" s="59" t="s">
        <v>65</v>
      </c>
      <c r="K25" s="3">
        <v>7</v>
      </c>
      <c r="L25" s="94">
        <v>135</v>
      </c>
      <c r="M25" s="94">
        <v>85</v>
      </c>
      <c r="N25" s="3">
        <v>33</v>
      </c>
      <c r="O25" s="3">
        <v>16</v>
      </c>
      <c r="P25" s="3">
        <v>12</v>
      </c>
      <c r="Q25" s="3">
        <v>25</v>
      </c>
      <c r="R25" s="3">
        <v>18</v>
      </c>
      <c r="S25" s="3">
        <v>16</v>
      </c>
      <c r="T25" s="3">
        <v>46</v>
      </c>
      <c r="U25" s="51">
        <v>0</v>
      </c>
      <c r="V25" s="51">
        <v>0</v>
      </c>
      <c r="W25" s="51">
        <v>0</v>
      </c>
      <c r="X25" s="3">
        <v>100</v>
      </c>
      <c r="Y25" s="3">
        <v>7</v>
      </c>
      <c r="Z25" s="3">
        <v>100</v>
      </c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21"/>
      <c r="AU25" s="40">
        <f>((SUM(C25:Z25))/(AU9-25))*100+4</f>
        <v>49.89528118939884</v>
      </c>
      <c r="AV25" s="3" t="s">
        <v>36</v>
      </c>
      <c r="AX25" s="71">
        <v>37.5</v>
      </c>
      <c r="AY25" s="2"/>
      <c r="AZ25" s="29">
        <v>75</v>
      </c>
      <c r="BA25" s="29">
        <v>52</v>
      </c>
      <c r="BB25" s="30">
        <f t="shared" si="0"/>
        <v>49.89528118939884</v>
      </c>
      <c r="BC25" s="115">
        <v>15</v>
      </c>
      <c r="BD25" s="115"/>
      <c r="BE25" s="115"/>
      <c r="BF25" s="119"/>
      <c r="BG25" s="121">
        <f t="shared" si="1"/>
        <v>60.47382029734971</v>
      </c>
    </row>
    <row r="26" spans="1:59" ht="12.75">
      <c r="A26" s="3" t="s">
        <v>37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51">
        <v>0</v>
      </c>
      <c r="J26" s="59" t="s">
        <v>65</v>
      </c>
      <c r="K26" s="59" t="s">
        <v>65</v>
      </c>
      <c r="L26" s="95">
        <v>0</v>
      </c>
      <c r="M26" s="95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9" t="s">
        <v>65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21"/>
      <c r="AU26" s="40">
        <f>((SUM(C26:Z26))/(AU9-70))*100</f>
        <v>0</v>
      </c>
      <c r="AV26" s="3" t="s">
        <v>37</v>
      </c>
      <c r="AX26" s="72">
        <v>3</v>
      </c>
      <c r="AZ26" s="29">
        <v>48</v>
      </c>
      <c r="BA26" s="29">
        <v>32</v>
      </c>
      <c r="BB26" s="30">
        <f t="shared" si="0"/>
        <v>0</v>
      </c>
      <c r="BC26" s="118"/>
      <c r="BD26" s="118"/>
      <c r="BE26" s="118"/>
      <c r="BF26" s="125">
        <v>18</v>
      </c>
      <c r="BG26" s="122">
        <f>((SUM(AZ26:BB26))+BF26)/4</f>
        <v>24.5</v>
      </c>
    </row>
    <row r="27" spans="1:59" ht="12.75">
      <c r="A27" s="3">
        <v>11262</v>
      </c>
      <c r="C27" s="107">
        <v>98</v>
      </c>
      <c r="D27" s="107">
        <v>96</v>
      </c>
      <c r="E27" s="107">
        <v>80</v>
      </c>
      <c r="F27" s="110">
        <v>0</v>
      </c>
      <c r="G27" s="110">
        <v>0</v>
      </c>
      <c r="H27" s="110">
        <v>0</v>
      </c>
      <c r="I27" s="3">
        <v>12</v>
      </c>
      <c r="J27" s="3">
        <v>11</v>
      </c>
      <c r="K27" s="3">
        <v>11</v>
      </c>
      <c r="L27" s="95">
        <v>0</v>
      </c>
      <c r="M27" s="95">
        <v>0</v>
      </c>
      <c r="N27" s="3">
        <v>31</v>
      </c>
      <c r="O27" s="3">
        <v>22</v>
      </c>
      <c r="P27" s="3">
        <v>6</v>
      </c>
      <c r="Q27" s="3">
        <v>25</v>
      </c>
      <c r="R27" s="59" t="s">
        <v>65</v>
      </c>
      <c r="S27" s="3">
        <v>6</v>
      </c>
      <c r="T27" s="51">
        <v>0</v>
      </c>
      <c r="U27" s="3">
        <v>16</v>
      </c>
      <c r="V27" s="51">
        <v>0</v>
      </c>
      <c r="W27" s="51">
        <v>0</v>
      </c>
      <c r="X27" s="3">
        <v>100</v>
      </c>
      <c r="Y27" s="51">
        <v>0</v>
      </c>
      <c r="Z27" s="51">
        <v>0</v>
      </c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21"/>
      <c r="AU27" s="40">
        <f>(((SUM(C27:Z27))/(AU9-20))*100)</f>
        <v>33.118556701030926</v>
      </c>
      <c r="AV27" s="3">
        <v>11262</v>
      </c>
      <c r="AX27" s="71">
        <v>34.5</v>
      </c>
      <c r="AZ27" s="29">
        <v>65</v>
      </c>
      <c r="BA27" s="29">
        <v>58</v>
      </c>
      <c r="BB27" s="30">
        <f t="shared" si="0"/>
        <v>33.118556701030926</v>
      </c>
      <c r="BC27" s="115">
        <v>10</v>
      </c>
      <c r="BD27" s="115"/>
      <c r="BE27" s="115"/>
      <c r="BF27" s="119"/>
      <c r="BG27" s="121">
        <f t="shared" si="1"/>
        <v>55.27963917525773</v>
      </c>
    </row>
    <row r="28" spans="1:59" ht="12.75">
      <c r="A28" s="3" t="s">
        <v>38</v>
      </c>
      <c r="C28" s="107">
        <v>100</v>
      </c>
      <c r="D28" s="107">
        <v>80</v>
      </c>
      <c r="E28" s="110">
        <v>0</v>
      </c>
      <c r="F28" s="110">
        <v>0</v>
      </c>
      <c r="G28" s="107">
        <v>100</v>
      </c>
      <c r="H28" s="110">
        <v>0</v>
      </c>
      <c r="I28" s="59" t="s">
        <v>65</v>
      </c>
      <c r="J28" s="59" t="s">
        <v>65</v>
      </c>
      <c r="K28" s="3">
        <v>4</v>
      </c>
      <c r="L28" s="95">
        <v>0</v>
      </c>
      <c r="M28" s="95">
        <v>0</v>
      </c>
      <c r="N28" s="3">
        <v>30</v>
      </c>
      <c r="O28" s="59" t="s">
        <v>65</v>
      </c>
      <c r="P28" s="3">
        <v>4</v>
      </c>
      <c r="Q28" s="59" t="s">
        <v>65</v>
      </c>
      <c r="R28" s="59" t="s">
        <v>65</v>
      </c>
      <c r="S28" s="3">
        <v>12</v>
      </c>
      <c r="T28" s="51">
        <v>0</v>
      </c>
      <c r="U28" s="3">
        <v>15</v>
      </c>
      <c r="V28" s="3">
        <v>90</v>
      </c>
      <c r="W28" s="51">
        <v>0</v>
      </c>
      <c r="X28" s="3">
        <v>100</v>
      </c>
      <c r="Y28" s="3">
        <v>23</v>
      </c>
      <c r="Z28" s="3">
        <v>100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21"/>
      <c r="AU28" s="40">
        <f>((SUM(C28:Z28))/(AU9-125))*100</f>
        <v>45.47339322736696</v>
      </c>
      <c r="AV28" s="3" t="s">
        <v>38</v>
      </c>
      <c r="AX28" s="71">
        <v>29.5</v>
      </c>
      <c r="AZ28" s="29">
        <v>77</v>
      </c>
      <c r="BA28" s="29">
        <v>46</v>
      </c>
      <c r="BB28" s="30">
        <f t="shared" si="0"/>
        <v>45.47339322736696</v>
      </c>
      <c r="BC28" s="115">
        <v>17</v>
      </c>
      <c r="BD28" s="115"/>
      <c r="BE28" s="115"/>
      <c r="BF28" s="119"/>
      <c r="BG28" s="121">
        <f t="shared" si="1"/>
        <v>58.36834830684174</v>
      </c>
    </row>
    <row r="29" spans="1:59" ht="12.75">
      <c r="A29" s="3" t="s">
        <v>39</v>
      </c>
      <c r="C29" s="107">
        <v>69</v>
      </c>
      <c r="D29" s="107">
        <v>25</v>
      </c>
      <c r="E29" s="107">
        <v>85</v>
      </c>
      <c r="F29" s="107">
        <v>83</v>
      </c>
      <c r="G29" s="110">
        <v>0</v>
      </c>
      <c r="H29" s="110">
        <v>0</v>
      </c>
      <c r="I29" s="3">
        <v>20</v>
      </c>
      <c r="J29" s="3">
        <v>18</v>
      </c>
      <c r="K29" s="3">
        <v>10</v>
      </c>
      <c r="L29" s="95">
        <v>0</v>
      </c>
      <c r="M29" s="124">
        <v>40</v>
      </c>
      <c r="N29" s="59" t="s">
        <v>65</v>
      </c>
      <c r="O29" s="59" t="s">
        <v>65</v>
      </c>
      <c r="P29" s="3">
        <v>20</v>
      </c>
      <c r="Q29" s="3">
        <v>25</v>
      </c>
      <c r="R29" s="3">
        <v>20</v>
      </c>
      <c r="S29" s="59" t="s">
        <v>65</v>
      </c>
      <c r="T29" s="3">
        <v>37</v>
      </c>
      <c r="U29" s="3">
        <v>13</v>
      </c>
      <c r="V29" s="3">
        <v>41</v>
      </c>
      <c r="W29" s="3">
        <v>50</v>
      </c>
      <c r="X29" s="3">
        <v>100</v>
      </c>
      <c r="Y29" s="3">
        <v>17</v>
      </c>
      <c r="Z29" s="59" t="s">
        <v>65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21"/>
      <c r="AU29" s="40">
        <f>((SUM(C29:Z29))/(AU9-195))*100+1</f>
        <v>49.87436456063907</v>
      </c>
      <c r="AV29" s="3" t="s">
        <v>39</v>
      </c>
      <c r="AX29" s="71">
        <v>33.5</v>
      </c>
      <c r="AZ29" s="29">
        <v>79</v>
      </c>
      <c r="BA29" s="29">
        <v>61</v>
      </c>
      <c r="BB29" s="30">
        <f t="shared" si="0"/>
        <v>49.87436456063907</v>
      </c>
      <c r="BC29" s="115">
        <v>15</v>
      </c>
      <c r="BD29" s="115"/>
      <c r="BE29" s="115"/>
      <c r="BF29" s="119"/>
      <c r="BG29" s="121">
        <f t="shared" si="1"/>
        <v>63.718591140159766</v>
      </c>
    </row>
    <row r="30" spans="1:59" ht="12.75">
      <c r="A30" s="3" t="s">
        <v>40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59" t="s">
        <v>65</v>
      </c>
      <c r="J30" s="59" t="s">
        <v>65</v>
      </c>
      <c r="K30" s="59" t="s">
        <v>65</v>
      </c>
      <c r="L30" s="95">
        <v>0</v>
      </c>
      <c r="M30" s="95">
        <v>0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1">
        <v>0</v>
      </c>
      <c r="U30" s="51">
        <v>0</v>
      </c>
      <c r="V30" s="51">
        <v>0</v>
      </c>
      <c r="W30" s="51">
        <v>0</v>
      </c>
      <c r="X30" s="59" t="s">
        <v>65</v>
      </c>
      <c r="Y30" s="59" t="s">
        <v>65</v>
      </c>
      <c r="Z30" s="59" t="s">
        <v>65</v>
      </c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21"/>
      <c r="AU30" s="40">
        <f>((SUM(C30:Z30))/(AU9-342))*100</f>
        <v>0</v>
      </c>
      <c r="AV30" s="3" t="s">
        <v>40</v>
      </c>
      <c r="AX30" s="72">
        <v>4</v>
      </c>
      <c r="AZ30" s="29">
        <v>0</v>
      </c>
      <c r="BA30" s="29">
        <v>25</v>
      </c>
      <c r="BB30" s="30">
        <f t="shared" si="0"/>
        <v>0</v>
      </c>
      <c r="BC30" s="118"/>
      <c r="BD30" s="118"/>
      <c r="BE30" s="118"/>
      <c r="BF30" s="125">
        <v>0</v>
      </c>
      <c r="BG30" s="122">
        <f>((SUM(AZ30:BB30))+BF30)/4</f>
        <v>6.25</v>
      </c>
    </row>
    <row r="31" spans="1:59" ht="12" customHeight="1">
      <c r="A31" s="3" t="s">
        <v>41</v>
      </c>
      <c r="C31" s="107">
        <v>85</v>
      </c>
      <c r="D31" s="107">
        <v>100</v>
      </c>
      <c r="E31" s="107">
        <v>50</v>
      </c>
      <c r="F31" s="107">
        <v>40</v>
      </c>
      <c r="G31" s="107">
        <v>100</v>
      </c>
      <c r="H31" s="107">
        <v>70</v>
      </c>
      <c r="I31" s="3">
        <v>21</v>
      </c>
      <c r="J31" s="3">
        <v>12</v>
      </c>
      <c r="K31" s="3">
        <v>13</v>
      </c>
      <c r="L31" s="96">
        <v>48</v>
      </c>
      <c r="M31" s="95">
        <v>0</v>
      </c>
      <c r="N31" s="3">
        <v>31</v>
      </c>
      <c r="O31" s="3">
        <v>16</v>
      </c>
      <c r="P31" s="3">
        <v>8</v>
      </c>
      <c r="Q31" s="3">
        <v>25</v>
      </c>
      <c r="R31" s="3">
        <v>20</v>
      </c>
      <c r="S31" s="3">
        <v>17</v>
      </c>
      <c r="T31" s="3">
        <v>38</v>
      </c>
      <c r="U31" s="3">
        <v>14</v>
      </c>
      <c r="V31" s="3">
        <v>39</v>
      </c>
      <c r="W31" s="51">
        <v>0</v>
      </c>
      <c r="X31" s="3">
        <v>100</v>
      </c>
      <c r="Y31" s="3">
        <v>20</v>
      </c>
      <c r="Z31" s="3">
        <v>70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21"/>
      <c r="AU31" s="40">
        <f>((SUM(C31:Z31))/(AU9-0))*100</f>
        <v>59.605597964376585</v>
      </c>
      <c r="AV31" s="3" t="s">
        <v>41</v>
      </c>
      <c r="AX31" s="71">
        <v>32.5</v>
      </c>
      <c r="AZ31" s="29">
        <v>66</v>
      </c>
      <c r="BA31" s="29">
        <v>64</v>
      </c>
      <c r="BB31" s="30">
        <f t="shared" si="0"/>
        <v>59.605597964376585</v>
      </c>
      <c r="BC31" s="115">
        <v>10</v>
      </c>
      <c r="BD31" s="115"/>
      <c r="BE31" s="115"/>
      <c r="BF31" s="119"/>
      <c r="BG31" s="121">
        <f t="shared" si="1"/>
        <v>63.651399491094146</v>
      </c>
    </row>
    <row r="32" spans="1:54" s="10" customFormat="1" ht="12.75">
      <c r="A32" s="61"/>
      <c r="B32" s="61">
        <v>39.5</v>
      </c>
      <c r="C32" s="61"/>
      <c r="D32" s="61"/>
      <c r="E32" s="61"/>
      <c r="F32" s="61"/>
      <c r="G32" s="61"/>
      <c r="H32" s="61"/>
      <c r="I32" s="61"/>
      <c r="J32" s="61"/>
      <c r="K32" s="61"/>
      <c r="L32" s="61">
        <v>3</v>
      </c>
      <c r="M32" s="61">
        <v>2</v>
      </c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41"/>
      <c r="AU32" s="9"/>
      <c r="AV32" s="61"/>
      <c r="AW32" s="68" t="s">
        <v>69</v>
      </c>
      <c r="AX32" s="67">
        <f>SUM(B32:AU32)</f>
        <v>44.5</v>
      </c>
      <c r="AZ32" s="8"/>
      <c r="BA32" s="8"/>
      <c r="BB32" s="8"/>
    </row>
    <row r="33" spans="6:47" ht="12.75">
      <c r="F33" s="3"/>
      <c r="G33" s="3"/>
      <c r="H33" s="3"/>
      <c r="I33" s="3"/>
      <c r="J33" s="3"/>
      <c r="K33" s="3"/>
      <c r="L33" s="61"/>
      <c r="M33" s="61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U33" s="9"/>
    </row>
    <row r="34" spans="6:47" ht="12.75">
      <c r="F34" s="3"/>
      <c r="G34" s="3"/>
      <c r="H34" s="3"/>
      <c r="I34" s="3"/>
      <c r="J34" s="3"/>
      <c r="K34" s="3"/>
      <c r="L34" s="61"/>
      <c r="M34" s="6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U34" s="9"/>
    </row>
    <row r="35" ht="12.75">
      <c r="AU35" s="8"/>
    </row>
    <row r="36" ht="12.75">
      <c r="AU36" s="8"/>
    </row>
    <row r="37" ht="12.75">
      <c r="AU37" s="8"/>
    </row>
  </sheetData>
  <mergeCells count="8">
    <mergeCell ref="AZ7:AZ9"/>
    <mergeCell ref="BA7:BA9"/>
    <mergeCell ref="BB7:BB9"/>
    <mergeCell ref="BC7:BC9"/>
    <mergeCell ref="BF7:BF9"/>
    <mergeCell ref="BD7:BD9"/>
    <mergeCell ref="BE7:BE9"/>
    <mergeCell ref="BG7:BG9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13.421875" style="102" customWidth="1"/>
    <col min="2" max="9" width="9.140625" style="102" customWidth="1"/>
  </cols>
  <sheetData>
    <row r="1" ht="20.25">
      <c r="C1" s="159" t="s">
        <v>165</v>
      </c>
    </row>
    <row r="2" spans="1:9" ht="50.25" customHeight="1">
      <c r="A2" s="99"/>
      <c r="B2" s="141" t="s">
        <v>115</v>
      </c>
      <c r="C2" s="141" t="s">
        <v>116</v>
      </c>
      <c r="D2" s="141" t="s">
        <v>117</v>
      </c>
      <c r="E2" s="141" t="s">
        <v>118</v>
      </c>
      <c r="F2" s="141" t="s">
        <v>119</v>
      </c>
      <c r="G2" s="141" t="s">
        <v>120</v>
      </c>
      <c r="H2" s="141" t="s">
        <v>121</v>
      </c>
      <c r="I2" s="141" t="s">
        <v>122</v>
      </c>
    </row>
    <row r="3" spans="1:9" ht="12.75">
      <c r="A3" s="100"/>
      <c r="B3" s="142"/>
      <c r="C3" s="142"/>
      <c r="D3" s="142"/>
      <c r="E3" s="142"/>
      <c r="F3" s="142"/>
      <c r="G3" s="142"/>
      <c r="H3" s="142"/>
      <c r="I3" s="142"/>
    </row>
    <row r="4" spans="1:9" ht="13.5" thickBot="1">
      <c r="A4" s="101" t="s">
        <v>166</v>
      </c>
      <c r="B4" s="143"/>
      <c r="C4" s="143"/>
      <c r="D4" s="143"/>
      <c r="E4" s="143"/>
      <c r="F4" s="143"/>
      <c r="G4" s="143"/>
      <c r="H4" s="143"/>
      <c r="I4" s="143"/>
    </row>
    <row r="5" spans="1:9" ht="13.5" thickTop="1">
      <c r="A5" s="160" t="s">
        <v>27</v>
      </c>
      <c r="B5" s="161">
        <v>45</v>
      </c>
      <c r="C5" s="161">
        <v>62</v>
      </c>
      <c r="D5" s="162">
        <v>6.657877389584707</v>
      </c>
      <c r="E5" s="162">
        <v>17</v>
      </c>
      <c r="F5" s="162">
        <v>0</v>
      </c>
      <c r="G5" s="162">
        <v>12</v>
      </c>
      <c r="H5" s="163"/>
      <c r="I5" s="162">
        <v>31.414469347396178</v>
      </c>
    </row>
    <row r="6" spans="1:9" ht="12.75">
      <c r="A6" s="164" t="s">
        <v>28</v>
      </c>
      <c r="B6" s="165">
        <v>81</v>
      </c>
      <c r="C6" s="165">
        <v>91</v>
      </c>
      <c r="D6" s="166">
        <v>99.17302798982189</v>
      </c>
      <c r="E6" s="166">
        <v>18</v>
      </c>
      <c r="F6" s="166">
        <v>53</v>
      </c>
      <c r="G6" s="166">
        <v>76</v>
      </c>
      <c r="H6" s="167"/>
      <c r="I6" s="166">
        <v>86.79325699745547</v>
      </c>
    </row>
    <row r="7" spans="1:9" ht="12.75">
      <c r="A7" s="164">
        <v>11565</v>
      </c>
      <c r="B7" s="165">
        <v>65</v>
      </c>
      <c r="C7" s="165">
        <v>71</v>
      </c>
      <c r="D7" s="166">
        <v>54.94805194805194</v>
      </c>
      <c r="E7" s="166">
        <v>10</v>
      </c>
      <c r="F7" s="166">
        <v>32</v>
      </c>
      <c r="G7" s="166">
        <v>52</v>
      </c>
      <c r="H7" s="168"/>
      <c r="I7" s="166">
        <v>60.73701298701299</v>
      </c>
    </row>
    <row r="8" spans="1:9" ht="12.75">
      <c r="A8" s="164">
        <v>11475</v>
      </c>
      <c r="B8" s="165">
        <v>75</v>
      </c>
      <c r="C8" s="165">
        <v>79</v>
      </c>
      <c r="D8" s="166">
        <v>65.23155216284987</v>
      </c>
      <c r="E8" s="166">
        <v>21</v>
      </c>
      <c r="F8" s="166">
        <v>49</v>
      </c>
      <c r="G8" s="166">
        <v>74</v>
      </c>
      <c r="H8" s="168"/>
      <c r="I8" s="166">
        <v>73.30788804071247</v>
      </c>
    </row>
    <row r="9" spans="1:9" ht="12.75">
      <c r="A9" s="164" t="s">
        <v>29</v>
      </c>
      <c r="B9" s="165">
        <v>11</v>
      </c>
      <c r="C9" s="165">
        <v>6</v>
      </c>
      <c r="D9" s="166">
        <v>0</v>
      </c>
      <c r="E9" s="168"/>
      <c r="F9" s="168"/>
      <c r="G9" s="168"/>
      <c r="H9" s="166">
        <v>0</v>
      </c>
      <c r="I9" s="166">
        <v>4.25</v>
      </c>
    </row>
    <row r="10" spans="1:9" ht="12.75">
      <c r="A10" s="164" t="s">
        <v>30</v>
      </c>
      <c r="B10" s="165">
        <v>74</v>
      </c>
      <c r="C10" s="165">
        <v>83</v>
      </c>
      <c r="D10" s="166">
        <v>85.68702290076335</v>
      </c>
      <c r="E10" s="166">
        <v>12</v>
      </c>
      <c r="F10" s="166">
        <v>21</v>
      </c>
      <c r="G10" s="166">
        <v>40</v>
      </c>
      <c r="H10" s="168"/>
      <c r="I10" s="166">
        <v>70.67175572519083</v>
      </c>
    </row>
    <row r="11" spans="1:9" ht="12.75">
      <c r="A11" s="164" t="s">
        <v>31</v>
      </c>
      <c r="B11" s="165">
        <v>69</v>
      </c>
      <c r="C11" s="165">
        <v>62</v>
      </c>
      <c r="D11" s="166">
        <v>72.81818181818183</v>
      </c>
      <c r="E11" s="166">
        <v>18</v>
      </c>
      <c r="F11" s="166">
        <v>31</v>
      </c>
      <c r="G11" s="166">
        <v>55</v>
      </c>
      <c r="H11" s="168"/>
      <c r="I11" s="166">
        <v>64.70454545454545</v>
      </c>
    </row>
    <row r="12" spans="1:9" ht="12.75">
      <c r="A12" s="164" t="s">
        <v>167</v>
      </c>
      <c r="B12" s="165">
        <v>4</v>
      </c>
      <c r="C12" s="165">
        <v>11</v>
      </c>
      <c r="D12" s="166">
        <v>0</v>
      </c>
      <c r="E12" s="168"/>
      <c r="F12" s="168"/>
      <c r="G12" s="168"/>
      <c r="H12" s="166">
        <v>0</v>
      </c>
      <c r="I12" s="166">
        <v>3.75</v>
      </c>
    </row>
    <row r="13" spans="1:9" ht="12.75">
      <c r="A13" s="164" t="s">
        <v>33</v>
      </c>
      <c r="B13" s="165">
        <v>81</v>
      </c>
      <c r="C13" s="165">
        <v>52</v>
      </c>
      <c r="D13" s="166">
        <v>54.989821882951645</v>
      </c>
      <c r="E13" s="166">
        <v>14</v>
      </c>
      <c r="F13" s="166">
        <v>27</v>
      </c>
      <c r="G13" s="166">
        <v>48</v>
      </c>
      <c r="H13" s="168"/>
      <c r="I13" s="166">
        <v>58.99745547073791</v>
      </c>
    </row>
    <row r="14" spans="1:9" ht="12.75">
      <c r="A14" s="164" t="s">
        <v>34</v>
      </c>
      <c r="B14" s="165">
        <v>82</v>
      </c>
      <c r="C14" s="165">
        <v>93</v>
      </c>
      <c r="D14" s="166">
        <v>91.41104294478528</v>
      </c>
      <c r="E14" s="166">
        <v>6</v>
      </c>
      <c r="F14" s="166">
        <v>27</v>
      </c>
      <c r="G14" s="166">
        <v>44</v>
      </c>
      <c r="H14" s="168"/>
      <c r="I14" s="166">
        <v>77.60276073619632</v>
      </c>
    </row>
    <row r="15" spans="1:9" ht="12.75">
      <c r="A15" s="164" t="s">
        <v>35</v>
      </c>
      <c r="B15" s="165">
        <v>78</v>
      </c>
      <c r="C15" s="165">
        <v>79</v>
      </c>
      <c r="D15" s="166">
        <v>87.54993342210386</v>
      </c>
      <c r="E15" s="166">
        <v>18</v>
      </c>
      <c r="F15" s="166">
        <v>36</v>
      </c>
      <c r="G15" s="166">
        <v>60</v>
      </c>
      <c r="H15" s="168"/>
      <c r="I15" s="166">
        <v>76.13748335552597</v>
      </c>
    </row>
    <row r="16" spans="1:9" ht="12.75">
      <c r="A16" s="164">
        <v>11498</v>
      </c>
      <c r="B16" s="165">
        <v>44</v>
      </c>
      <c r="C16" s="165">
        <v>43</v>
      </c>
      <c r="D16" s="166">
        <v>17.79310344827586</v>
      </c>
      <c r="E16" s="168"/>
      <c r="F16" s="168"/>
      <c r="G16" s="168"/>
      <c r="H16" s="166">
        <v>30</v>
      </c>
      <c r="I16" s="166">
        <v>33.69827586206897</v>
      </c>
    </row>
    <row r="17" spans="1:9" ht="12.75">
      <c r="A17" s="164" t="s">
        <v>36</v>
      </c>
      <c r="B17" s="165">
        <v>75</v>
      </c>
      <c r="C17" s="165">
        <v>52</v>
      </c>
      <c r="D17" s="166">
        <v>49.89528118939884</v>
      </c>
      <c r="E17" s="166">
        <v>15</v>
      </c>
      <c r="F17" s="166">
        <v>20</v>
      </c>
      <c r="G17" s="166">
        <v>40</v>
      </c>
      <c r="H17" s="168"/>
      <c r="I17" s="166">
        <v>54.22382029734971</v>
      </c>
    </row>
    <row r="18" spans="1:9" ht="12.75">
      <c r="A18" s="164" t="s">
        <v>37</v>
      </c>
      <c r="B18" s="165">
        <v>48</v>
      </c>
      <c r="C18" s="165">
        <v>32</v>
      </c>
      <c r="D18" s="166">
        <v>0</v>
      </c>
      <c r="E18" s="168"/>
      <c r="F18" s="168"/>
      <c r="G18" s="168"/>
      <c r="H18" s="166">
        <v>18</v>
      </c>
      <c r="I18" s="166">
        <v>24.5</v>
      </c>
    </row>
    <row r="19" spans="1:9" ht="12.75">
      <c r="A19" s="164">
        <v>11262</v>
      </c>
      <c r="B19" s="165">
        <v>65</v>
      </c>
      <c r="C19" s="165">
        <v>58</v>
      </c>
      <c r="D19" s="166">
        <v>33.118556701030926</v>
      </c>
      <c r="E19" s="166">
        <v>10</v>
      </c>
      <c r="F19" s="166">
        <v>9</v>
      </c>
      <c r="G19" s="166">
        <v>22</v>
      </c>
      <c r="H19" s="168"/>
      <c r="I19" s="166">
        <v>44.52963917525773</v>
      </c>
    </row>
    <row r="20" spans="1:9" ht="12.75">
      <c r="A20" s="164" t="s">
        <v>38</v>
      </c>
      <c r="B20" s="165">
        <v>77</v>
      </c>
      <c r="C20" s="165">
        <v>46</v>
      </c>
      <c r="D20" s="166">
        <v>45.47339322736696</v>
      </c>
      <c r="E20" s="166">
        <v>17</v>
      </c>
      <c r="F20" s="166">
        <v>29</v>
      </c>
      <c r="G20" s="166">
        <v>52</v>
      </c>
      <c r="H20" s="168"/>
      <c r="I20" s="166">
        <v>55.11834830684174</v>
      </c>
    </row>
    <row r="21" spans="1:9" ht="12.75">
      <c r="A21" s="164" t="s">
        <v>39</v>
      </c>
      <c r="B21" s="165">
        <v>79</v>
      </c>
      <c r="C21" s="165">
        <v>61</v>
      </c>
      <c r="D21" s="166">
        <v>49.87436456063907</v>
      </c>
      <c r="E21" s="166">
        <v>15</v>
      </c>
      <c r="F21" s="166">
        <v>0</v>
      </c>
      <c r="G21" s="166">
        <v>11</v>
      </c>
      <c r="H21" s="168"/>
      <c r="I21" s="166">
        <v>50.218591140159766</v>
      </c>
    </row>
    <row r="22" spans="1:9" ht="12.75">
      <c r="A22" s="164" t="s">
        <v>40</v>
      </c>
      <c r="B22" s="166">
        <v>0</v>
      </c>
      <c r="C22" s="166">
        <v>25</v>
      </c>
      <c r="D22" s="166">
        <v>0</v>
      </c>
      <c r="E22" s="168"/>
      <c r="F22" s="168"/>
      <c r="G22" s="168"/>
      <c r="H22" s="166">
        <v>0</v>
      </c>
      <c r="I22" s="166">
        <v>6.25</v>
      </c>
    </row>
    <row r="23" spans="1:9" ht="12.75">
      <c r="A23" s="164" t="s">
        <v>41</v>
      </c>
      <c r="B23" s="166">
        <v>66</v>
      </c>
      <c r="C23" s="166">
        <v>64</v>
      </c>
      <c r="D23" s="166">
        <v>59.605597964376585</v>
      </c>
      <c r="E23" s="166">
        <v>10</v>
      </c>
      <c r="F23" s="166">
        <v>16</v>
      </c>
      <c r="G23" s="166">
        <v>32</v>
      </c>
      <c r="H23" s="168"/>
      <c r="I23" s="166">
        <v>55.401399491094146</v>
      </c>
    </row>
    <row r="24" ht="12.75">
      <c r="I24" s="26"/>
    </row>
    <row r="25" ht="12.75">
      <c r="I25" s="26"/>
    </row>
    <row r="26" ht="12.75">
      <c r="I26" s="26"/>
    </row>
    <row r="27" spans="1:9" s="7" customFormat="1" ht="12.75">
      <c r="A27" s="102"/>
      <c r="B27" s="102"/>
      <c r="C27" s="102"/>
      <c r="D27" s="102"/>
      <c r="E27" s="102"/>
      <c r="F27" s="102"/>
      <c r="G27" s="102"/>
      <c r="H27" s="102"/>
      <c r="I27" s="26"/>
    </row>
  </sheetData>
  <mergeCells count="8">
    <mergeCell ref="B2:B4"/>
    <mergeCell ref="C2:C4"/>
    <mergeCell ref="D2:D4"/>
    <mergeCell ref="E2:E4"/>
    <mergeCell ref="F2:F4"/>
    <mergeCell ref="G2:G4"/>
    <mergeCell ref="H2:H4"/>
    <mergeCell ref="I2:I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30"/>
  <sheetViews>
    <sheetView workbookViewId="0" topLeftCell="DU1">
      <selection activeCell="EF18" sqref="EF18"/>
    </sheetView>
  </sheetViews>
  <sheetFormatPr defaultColWidth="9.140625" defaultRowHeight="12.75"/>
  <cols>
    <col min="1" max="1" width="17.7109375" style="7" customWidth="1"/>
    <col min="2" max="2" width="4.7109375" style="49" customWidth="1"/>
    <col min="3" max="3" width="5.140625" style="49" customWidth="1"/>
    <col min="4" max="4" width="5.57421875" style="49" customWidth="1"/>
    <col min="5" max="6" width="4.421875" style="49" customWidth="1"/>
    <col min="7" max="7" width="5.421875" style="55" customWidth="1"/>
    <col min="8" max="8" width="5.421875" style="7" customWidth="1"/>
    <col min="9" max="9" width="4.57421875" style="49" customWidth="1"/>
    <col min="10" max="10" width="6.28125" style="49" customWidth="1"/>
    <col min="11" max="11" width="5.57421875" style="49" customWidth="1"/>
    <col min="12" max="12" width="4.8515625" style="49" customWidth="1"/>
    <col min="13" max="13" width="5.28125" style="7" customWidth="1"/>
    <col min="14" max="14" width="5.00390625" style="7" customWidth="1"/>
    <col min="15" max="15" width="5.28125" style="7" customWidth="1"/>
    <col min="16" max="16" width="5.7109375" style="7" customWidth="1"/>
    <col min="17" max="17" width="4.421875" style="7" customWidth="1"/>
    <col min="18" max="18" width="3.28125" style="7" customWidth="1"/>
    <col min="19" max="19" width="2.57421875" style="7" customWidth="1"/>
    <col min="20" max="21" width="5.28125" style="7" customWidth="1"/>
    <col min="22" max="22" width="6.140625" style="7" customWidth="1"/>
    <col min="23" max="27" width="9.140625" style="49" customWidth="1"/>
    <col min="28" max="29" width="4.7109375" style="77" customWidth="1"/>
    <col min="30" max="30" width="17.7109375" style="7" customWidth="1"/>
    <col min="31" max="35" width="9.140625" style="49" customWidth="1"/>
    <col min="36" max="37" width="5.00390625" style="77" customWidth="1"/>
    <col min="38" max="40" width="9.140625" style="49" customWidth="1"/>
    <col min="41" max="42" width="9.140625" style="7" customWidth="1"/>
    <col min="43" max="44" width="4.421875" style="77" customWidth="1"/>
    <col min="45" max="45" width="17.7109375" style="7" customWidth="1"/>
    <col min="46" max="50" width="9.140625" style="49" customWidth="1"/>
    <col min="51" max="52" width="4.7109375" style="77" customWidth="1"/>
    <col min="53" max="57" width="9.140625" style="49" customWidth="1"/>
    <col min="58" max="59" width="4.7109375" style="77" customWidth="1"/>
    <col min="60" max="64" width="9.140625" style="49" customWidth="1"/>
    <col min="65" max="65" width="17.7109375" style="7" customWidth="1"/>
    <col min="66" max="67" width="4.7109375" style="77" customWidth="1"/>
    <col min="68" max="71" width="9.140625" style="49" customWidth="1"/>
    <col min="72" max="81" width="9.140625" style="83" customWidth="1"/>
    <col min="82" max="82" width="17.7109375" style="7" customWidth="1"/>
    <col min="83" max="87" width="9.140625" style="49" customWidth="1"/>
    <col min="88" max="89" width="4.8515625" style="77" customWidth="1"/>
    <col min="90" max="94" width="9.140625" style="49" customWidth="1"/>
    <col min="95" max="96" width="4.28125" style="77" customWidth="1"/>
    <col min="97" max="97" width="17.7109375" style="7" customWidth="1"/>
    <col min="98" max="102" width="9.140625" style="49" customWidth="1"/>
    <col min="103" max="104" width="4.57421875" style="77" customWidth="1"/>
    <col min="105" max="109" width="9.140625" style="49" customWidth="1"/>
    <col min="110" max="111" width="4.28125" style="77" customWidth="1"/>
    <col min="112" max="116" width="9.140625" style="49" customWidth="1"/>
    <col min="117" max="118" width="5.140625" style="77" customWidth="1"/>
    <col min="119" max="119" width="17.7109375" style="7" customWidth="1"/>
    <col min="120" max="120" width="9.140625" style="77" customWidth="1"/>
    <col min="121" max="124" width="9.140625" style="49" customWidth="1"/>
    <col min="125" max="126" width="5.28125" style="77" customWidth="1"/>
    <col min="127" max="127" width="9.140625" style="49" customWidth="1"/>
    <col min="128" max="128" width="9.140625" style="7" customWidth="1"/>
    <col min="129" max="131" width="9.140625" style="49" customWidth="1"/>
    <col min="132" max="133" width="5.421875" style="77" customWidth="1"/>
    <col min="134" max="134" width="17.7109375" style="7" customWidth="1"/>
    <col min="135" max="135" width="9.140625" style="49" customWidth="1"/>
    <col min="136" max="139" width="9.140625" style="7" customWidth="1"/>
    <col min="140" max="141" width="5.57421875" style="77" customWidth="1"/>
    <col min="142" max="16384" width="9.140625" style="7" customWidth="1"/>
  </cols>
  <sheetData>
    <row r="1" spans="14:136" ht="12.75">
      <c r="N1" s="34"/>
      <c r="O1" s="34"/>
      <c r="P1" s="34"/>
      <c r="Q1" s="34"/>
      <c r="R1" s="34"/>
      <c r="S1" s="34"/>
      <c r="T1" s="34"/>
      <c r="U1" s="34"/>
      <c r="V1" s="34"/>
      <c r="EF1" s="49"/>
    </row>
    <row r="2" spans="1:144" s="42" customFormat="1" ht="13.5" thickBot="1">
      <c r="A2" s="42" t="s">
        <v>56</v>
      </c>
      <c r="B2" s="43">
        <v>38754</v>
      </c>
      <c r="C2" s="43">
        <v>38755</v>
      </c>
      <c r="D2" s="43">
        <v>38756</v>
      </c>
      <c r="E2" s="43">
        <v>38757</v>
      </c>
      <c r="F2" s="43">
        <v>38758</v>
      </c>
      <c r="G2" s="52">
        <v>38759</v>
      </c>
      <c r="H2" s="44">
        <v>38760</v>
      </c>
      <c r="I2" s="43">
        <v>38761</v>
      </c>
      <c r="J2" s="43">
        <v>38762</v>
      </c>
      <c r="K2" s="43">
        <v>38763</v>
      </c>
      <c r="L2" s="43">
        <v>38764</v>
      </c>
      <c r="M2" s="44">
        <v>38765</v>
      </c>
      <c r="N2" s="73">
        <v>38766</v>
      </c>
      <c r="O2" s="73">
        <v>38767</v>
      </c>
      <c r="P2" s="73">
        <v>38768</v>
      </c>
      <c r="Q2" s="73">
        <v>38769</v>
      </c>
      <c r="R2" s="73">
        <v>38770</v>
      </c>
      <c r="S2" s="73">
        <v>38771</v>
      </c>
      <c r="T2" s="73">
        <v>38772</v>
      </c>
      <c r="U2" s="73">
        <v>38773</v>
      </c>
      <c r="V2" s="73">
        <v>38774</v>
      </c>
      <c r="W2" s="43">
        <v>38775</v>
      </c>
      <c r="X2" s="43">
        <v>38776</v>
      </c>
      <c r="Y2" s="43">
        <v>38777</v>
      </c>
      <c r="Z2" s="43">
        <v>38778</v>
      </c>
      <c r="AA2" s="43">
        <v>38779</v>
      </c>
      <c r="AB2" s="78">
        <v>38780</v>
      </c>
      <c r="AC2" s="78">
        <v>38781</v>
      </c>
      <c r="AD2" s="42" t="s">
        <v>56</v>
      </c>
      <c r="AE2" s="43">
        <v>38782</v>
      </c>
      <c r="AF2" s="43">
        <v>38783</v>
      </c>
      <c r="AG2" s="43">
        <v>38784</v>
      </c>
      <c r="AH2" s="43">
        <v>38785</v>
      </c>
      <c r="AI2" s="43">
        <v>38786</v>
      </c>
      <c r="AJ2" s="78">
        <v>38787</v>
      </c>
      <c r="AK2" s="78">
        <v>38788</v>
      </c>
      <c r="AL2" s="43">
        <v>38789</v>
      </c>
      <c r="AM2" s="43">
        <v>38790</v>
      </c>
      <c r="AN2" s="43">
        <v>38791</v>
      </c>
      <c r="AO2" s="44">
        <v>38792</v>
      </c>
      <c r="AP2" s="44">
        <v>38793</v>
      </c>
      <c r="AQ2" s="78">
        <v>38794</v>
      </c>
      <c r="AR2" s="78">
        <v>38795</v>
      </c>
      <c r="AS2" s="42" t="s">
        <v>56</v>
      </c>
      <c r="AT2" s="43">
        <v>38796</v>
      </c>
      <c r="AU2" s="43">
        <v>38797</v>
      </c>
      <c r="AV2" s="43">
        <v>38798</v>
      </c>
      <c r="AW2" s="43">
        <v>38799</v>
      </c>
      <c r="AX2" s="43">
        <v>38800</v>
      </c>
      <c r="AY2" s="78">
        <v>38801</v>
      </c>
      <c r="AZ2" s="78">
        <v>38802</v>
      </c>
      <c r="BA2" s="43">
        <v>38803</v>
      </c>
      <c r="BB2" s="43">
        <v>38804</v>
      </c>
      <c r="BC2" s="43">
        <v>38805</v>
      </c>
      <c r="BD2" s="43">
        <v>38806</v>
      </c>
      <c r="BE2" s="43">
        <v>38807</v>
      </c>
      <c r="BF2" s="78">
        <v>38808</v>
      </c>
      <c r="BG2" s="78">
        <v>38809</v>
      </c>
      <c r="BH2" s="43">
        <v>38810</v>
      </c>
      <c r="BI2" s="43">
        <v>38811</v>
      </c>
      <c r="BJ2" s="43">
        <v>38812</v>
      </c>
      <c r="BK2" s="43">
        <v>38813</v>
      </c>
      <c r="BL2" s="43">
        <v>38814</v>
      </c>
      <c r="BM2" s="42" t="s">
        <v>56</v>
      </c>
      <c r="BN2" s="78">
        <v>38815</v>
      </c>
      <c r="BO2" s="78">
        <v>38816</v>
      </c>
      <c r="BP2" s="43">
        <v>38817</v>
      </c>
      <c r="BQ2" s="43">
        <v>38818</v>
      </c>
      <c r="BR2" s="43">
        <v>38819</v>
      </c>
      <c r="BS2" s="43">
        <v>38820</v>
      </c>
      <c r="BT2" s="84">
        <v>38821</v>
      </c>
      <c r="BU2" s="84">
        <v>38822</v>
      </c>
      <c r="BV2" s="84">
        <v>38823</v>
      </c>
      <c r="BW2" s="84">
        <v>38824</v>
      </c>
      <c r="BX2" s="84">
        <v>38825</v>
      </c>
      <c r="BY2" s="84">
        <v>38826</v>
      </c>
      <c r="BZ2" s="84">
        <v>38827</v>
      </c>
      <c r="CA2" s="84">
        <v>38828</v>
      </c>
      <c r="CB2" s="84">
        <v>38829</v>
      </c>
      <c r="CC2" s="84">
        <v>38830</v>
      </c>
      <c r="CD2" s="42" t="s">
        <v>56</v>
      </c>
      <c r="CE2" s="43">
        <v>38831</v>
      </c>
      <c r="CF2" s="43">
        <v>38832</v>
      </c>
      <c r="CG2" s="43">
        <v>38833</v>
      </c>
      <c r="CH2" s="43">
        <v>38834</v>
      </c>
      <c r="CI2" s="43">
        <v>38835</v>
      </c>
      <c r="CJ2" s="78">
        <v>38836</v>
      </c>
      <c r="CK2" s="78">
        <v>38837</v>
      </c>
      <c r="CL2" s="43">
        <v>38838</v>
      </c>
      <c r="CM2" s="43">
        <v>38839</v>
      </c>
      <c r="CN2" s="43">
        <v>38840</v>
      </c>
      <c r="CO2" s="43">
        <v>38841</v>
      </c>
      <c r="CP2" s="43">
        <v>38842</v>
      </c>
      <c r="CQ2" s="78">
        <v>38843</v>
      </c>
      <c r="CR2" s="78">
        <v>38844</v>
      </c>
      <c r="CS2" s="42" t="s">
        <v>56</v>
      </c>
      <c r="CT2" s="43">
        <v>38845</v>
      </c>
      <c r="CU2" s="43">
        <v>38846</v>
      </c>
      <c r="CV2" s="43">
        <v>38847</v>
      </c>
      <c r="CW2" s="43">
        <v>38848</v>
      </c>
      <c r="CX2" s="43">
        <v>38849</v>
      </c>
      <c r="CY2" s="78">
        <v>38850</v>
      </c>
      <c r="CZ2" s="78">
        <v>38851</v>
      </c>
      <c r="DA2" s="43">
        <v>38852</v>
      </c>
      <c r="DB2" s="43">
        <v>38853</v>
      </c>
      <c r="DC2" s="43">
        <v>38854</v>
      </c>
      <c r="DD2" s="43">
        <v>38855</v>
      </c>
      <c r="DE2" s="43">
        <v>38856</v>
      </c>
      <c r="DF2" s="78">
        <v>38857</v>
      </c>
      <c r="DG2" s="78">
        <v>38858</v>
      </c>
      <c r="DH2" s="43">
        <v>38859</v>
      </c>
      <c r="DI2" s="43">
        <v>38860</v>
      </c>
      <c r="DJ2" s="43">
        <v>38861</v>
      </c>
      <c r="DK2" s="43">
        <v>38862</v>
      </c>
      <c r="DL2" s="43">
        <v>38863</v>
      </c>
      <c r="DM2" s="78">
        <v>38864</v>
      </c>
      <c r="DN2" s="78">
        <v>38865</v>
      </c>
      <c r="DO2" s="42" t="s">
        <v>56</v>
      </c>
      <c r="DP2" s="78">
        <v>38866</v>
      </c>
      <c r="DQ2" s="43">
        <v>38867</v>
      </c>
      <c r="DR2" s="43">
        <v>38868</v>
      </c>
      <c r="DS2" s="43">
        <v>38869</v>
      </c>
      <c r="DT2" s="43">
        <v>38870</v>
      </c>
      <c r="DU2" s="78">
        <v>38871</v>
      </c>
      <c r="DV2" s="78">
        <v>38872</v>
      </c>
      <c r="DW2" s="43">
        <v>38873</v>
      </c>
      <c r="DX2" s="44">
        <v>38874</v>
      </c>
      <c r="DY2" s="43">
        <v>38875</v>
      </c>
      <c r="DZ2" s="43">
        <v>38876</v>
      </c>
      <c r="EA2" s="43">
        <v>38877</v>
      </c>
      <c r="EB2" s="78">
        <v>38878</v>
      </c>
      <c r="EC2" s="78">
        <v>38879</v>
      </c>
      <c r="ED2" s="42" t="s">
        <v>56</v>
      </c>
      <c r="EE2" s="43">
        <v>38880</v>
      </c>
      <c r="EF2" s="43">
        <v>38881</v>
      </c>
      <c r="EG2" s="44">
        <v>38882</v>
      </c>
      <c r="EH2" s="44">
        <v>38883</v>
      </c>
      <c r="EI2" s="44">
        <v>38884</v>
      </c>
      <c r="EJ2" s="78">
        <v>38885</v>
      </c>
      <c r="EK2" s="78">
        <v>38886</v>
      </c>
      <c r="EL2" s="44">
        <v>38887</v>
      </c>
      <c r="EM2" s="44">
        <v>38888</v>
      </c>
      <c r="EN2" s="44">
        <v>38889</v>
      </c>
    </row>
    <row r="3" spans="1:141" s="46" customFormat="1" ht="16.5" thickTop="1">
      <c r="A3" s="3" t="s">
        <v>3</v>
      </c>
      <c r="B3" s="45"/>
      <c r="C3" s="45"/>
      <c r="D3" s="45" t="s">
        <v>52</v>
      </c>
      <c r="E3" s="45"/>
      <c r="F3" s="45"/>
      <c r="G3" s="53"/>
      <c r="I3" s="45"/>
      <c r="J3" s="45"/>
      <c r="K3" s="45" t="s">
        <v>52</v>
      </c>
      <c r="L3" s="45"/>
      <c r="N3" s="74"/>
      <c r="O3" s="74"/>
      <c r="P3" s="74"/>
      <c r="Q3" s="74"/>
      <c r="R3" s="74"/>
      <c r="S3" s="74"/>
      <c r="T3" s="74"/>
      <c r="U3" s="74"/>
      <c r="V3" s="74"/>
      <c r="W3" s="45"/>
      <c r="X3" s="45" t="s">
        <v>52</v>
      </c>
      <c r="Y3" s="45"/>
      <c r="Z3" s="45"/>
      <c r="AA3" s="45" t="s">
        <v>52</v>
      </c>
      <c r="AB3" s="79"/>
      <c r="AC3" s="79"/>
      <c r="AD3" s="3" t="s">
        <v>3</v>
      </c>
      <c r="AE3" s="45"/>
      <c r="AF3" s="45"/>
      <c r="AG3" s="45" t="s">
        <v>52</v>
      </c>
      <c r="AH3" s="45"/>
      <c r="AI3" s="45"/>
      <c r="AJ3" s="79"/>
      <c r="AK3" s="79"/>
      <c r="AL3" s="45" t="s">
        <v>52</v>
      </c>
      <c r="AM3" s="45"/>
      <c r="AN3" s="45"/>
      <c r="AQ3" s="79"/>
      <c r="AR3" s="79"/>
      <c r="AS3" s="3" t="s">
        <v>3</v>
      </c>
      <c r="AT3" s="45"/>
      <c r="AU3" s="45"/>
      <c r="AV3" s="45" t="s">
        <v>52</v>
      </c>
      <c r="AW3" s="45"/>
      <c r="AX3" s="45"/>
      <c r="AY3" s="79"/>
      <c r="AZ3" s="79"/>
      <c r="BA3" s="45"/>
      <c r="BB3" s="45"/>
      <c r="BC3" s="45" t="s">
        <v>52</v>
      </c>
      <c r="BD3" s="45"/>
      <c r="BE3" s="45"/>
      <c r="BF3" s="79"/>
      <c r="BG3" s="79"/>
      <c r="BH3" s="45"/>
      <c r="BI3" s="45"/>
      <c r="BJ3" s="45"/>
      <c r="BK3" s="45" t="s">
        <v>52</v>
      </c>
      <c r="BL3" s="45"/>
      <c r="BM3" s="3" t="s">
        <v>3</v>
      </c>
      <c r="BN3" s="79"/>
      <c r="BO3" s="79"/>
      <c r="BP3" s="45" t="s">
        <v>52</v>
      </c>
      <c r="BQ3" s="45" t="s">
        <v>52</v>
      </c>
      <c r="BR3" s="45"/>
      <c r="BS3" s="45"/>
      <c r="BT3" s="85"/>
      <c r="BU3" s="89"/>
      <c r="BV3" s="89"/>
      <c r="BW3" s="89"/>
      <c r="BX3" s="89"/>
      <c r="BY3" s="89"/>
      <c r="BZ3" s="89"/>
      <c r="CA3" s="89"/>
      <c r="CB3" s="89"/>
      <c r="CC3" s="85"/>
      <c r="CD3" s="3" t="s">
        <v>3</v>
      </c>
      <c r="CE3" s="45"/>
      <c r="CF3" s="45" t="s">
        <v>52</v>
      </c>
      <c r="CG3" s="45"/>
      <c r="CH3" s="45"/>
      <c r="CI3" s="45" t="s">
        <v>52</v>
      </c>
      <c r="CJ3" s="79"/>
      <c r="CK3" s="79"/>
      <c r="CL3" s="45" t="s">
        <v>52</v>
      </c>
      <c r="CM3" s="45"/>
      <c r="CN3" s="45"/>
      <c r="CO3" s="45"/>
      <c r="CP3" s="45" t="s">
        <v>52</v>
      </c>
      <c r="CQ3" s="79"/>
      <c r="CR3" s="79"/>
      <c r="CS3" s="3" t="s">
        <v>3</v>
      </c>
      <c r="CT3" s="45"/>
      <c r="CU3" s="45" t="s">
        <v>52</v>
      </c>
      <c r="CV3" s="45"/>
      <c r="CW3" s="45"/>
      <c r="CX3" s="45"/>
      <c r="CY3" s="79"/>
      <c r="CZ3" s="79"/>
      <c r="DA3" s="45"/>
      <c r="DB3" s="45"/>
      <c r="DC3" s="45"/>
      <c r="DD3" s="45" t="s">
        <v>52</v>
      </c>
      <c r="DE3" s="45"/>
      <c r="DF3" s="79"/>
      <c r="DG3" s="79"/>
      <c r="DH3" s="45"/>
      <c r="DI3" s="45"/>
      <c r="DJ3" s="45"/>
      <c r="DK3" s="45"/>
      <c r="DL3" s="45" t="s">
        <v>52</v>
      </c>
      <c r="DM3" s="79"/>
      <c r="DN3" s="79"/>
      <c r="DO3" s="3" t="s">
        <v>3</v>
      </c>
      <c r="DP3" s="111"/>
      <c r="DQ3" s="45"/>
      <c r="DR3" s="45"/>
      <c r="DS3" s="45"/>
      <c r="DT3" s="45" t="s">
        <v>52</v>
      </c>
      <c r="DU3" s="79"/>
      <c r="DV3" s="79"/>
      <c r="DW3" s="45"/>
      <c r="DY3" s="45" t="s">
        <v>52</v>
      </c>
      <c r="DZ3" s="45"/>
      <c r="EA3" s="45" t="s">
        <v>52</v>
      </c>
      <c r="EB3" s="79"/>
      <c r="EC3" s="79"/>
      <c r="ED3" s="3" t="s">
        <v>3</v>
      </c>
      <c r="EE3" s="45"/>
      <c r="EF3" s="45"/>
      <c r="EJ3" s="79"/>
      <c r="EK3" s="79"/>
    </row>
    <row r="4" spans="1:141" s="48" customFormat="1" ht="15.75">
      <c r="A4" s="19" t="s">
        <v>4</v>
      </c>
      <c r="B4" s="47"/>
      <c r="C4" s="47"/>
      <c r="D4" s="47"/>
      <c r="E4" s="47"/>
      <c r="F4" s="47"/>
      <c r="G4" s="54"/>
      <c r="I4" s="47"/>
      <c r="J4" s="47"/>
      <c r="K4" s="47"/>
      <c r="L4" s="47"/>
      <c r="N4" s="75"/>
      <c r="O4" s="144" t="s">
        <v>70</v>
      </c>
      <c r="P4" s="145"/>
      <c r="Q4" s="145"/>
      <c r="R4" s="145"/>
      <c r="S4" s="145"/>
      <c r="T4" s="145"/>
      <c r="U4" s="146"/>
      <c r="V4" s="75"/>
      <c r="W4" s="47"/>
      <c r="X4" s="47"/>
      <c r="Y4" s="47"/>
      <c r="Z4" s="47"/>
      <c r="AA4" s="47"/>
      <c r="AB4" s="80"/>
      <c r="AC4" s="80"/>
      <c r="AD4" s="19" t="s">
        <v>4</v>
      </c>
      <c r="AE4" s="47"/>
      <c r="AF4" s="47" t="s">
        <v>52</v>
      </c>
      <c r="AG4" s="47"/>
      <c r="AH4" s="47"/>
      <c r="AI4" s="47"/>
      <c r="AJ4" s="80"/>
      <c r="AK4" s="80"/>
      <c r="AL4" s="47"/>
      <c r="AM4" s="47"/>
      <c r="AN4" s="47"/>
      <c r="AQ4" s="80"/>
      <c r="AR4" s="80"/>
      <c r="AS4" s="19" t="s">
        <v>4</v>
      </c>
      <c r="AT4" s="47"/>
      <c r="AU4" s="47"/>
      <c r="AV4" s="47"/>
      <c r="AW4" s="47"/>
      <c r="AX4" s="47"/>
      <c r="AY4" s="80"/>
      <c r="AZ4" s="80"/>
      <c r="BA4" s="47"/>
      <c r="BB4" s="47"/>
      <c r="BC4" s="47"/>
      <c r="BD4" s="47"/>
      <c r="BE4" s="47"/>
      <c r="BF4" s="80"/>
      <c r="BG4" s="80"/>
      <c r="BH4" s="47"/>
      <c r="BI4" s="47"/>
      <c r="BJ4" s="47"/>
      <c r="BK4" s="47"/>
      <c r="BL4" s="47"/>
      <c r="BM4" s="19" t="s">
        <v>4</v>
      </c>
      <c r="BN4" s="80"/>
      <c r="BO4" s="80"/>
      <c r="BP4" s="47"/>
      <c r="BQ4" s="47"/>
      <c r="BR4" s="47"/>
      <c r="BS4" s="47"/>
      <c r="BT4" s="87"/>
      <c r="BU4" s="90"/>
      <c r="BV4" s="90"/>
      <c r="BW4" s="90"/>
      <c r="BX4" s="90"/>
      <c r="BY4" s="90"/>
      <c r="BZ4" s="90"/>
      <c r="CA4" s="90"/>
      <c r="CB4" s="90"/>
      <c r="CC4" s="88"/>
      <c r="CD4" s="19" t="s">
        <v>4</v>
      </c>
      <c r="CE4" s="47"/>
      <c r="CF4" s="47"/>
      <c r="CG4" s="47"/>
      <c r="CH4" s="47"/>
      <c r="CI4" s="47" t="s">
        <v>73</v>
      </c>
      <c r="CJ4" s="80"/>
      <c r="CK4" s="80"/>
      <c r="CL4" s="47"/>
      <c r="CM4" s="47"/>
      <c r="CN4" s="47"/>
      <c r="CO4" s="47"/>
      <c r="CP4" s="47"/>
      <c r="CQ4" s="80"/>
      <c r="CR4" s="80"/>
      <c r="CS4" s="19" t="s">
        <v>4</v>
      </c>
      <c r="CT4" s="47"/>
      <c r="CU4" s="47"/>
      <c r="CV4" s="47"/>
      <c r="CW4" s="47"/>
      <c r="CX4" s="47"/>
      <c r="CY4" s="80"/>
      <c r="CZ4" s="80"/>
      <c r="DA4" s="47"/>
      <c r="DB4" s="47"/>
      <c r="DC4" s="47"/>
      <c r="DD4" s="47"/>
      <c r="DE4" s="47"/>
      <c r="DF4" s="80"/>
      <c r="DG4" s="80"/>
      <c r="DH4" s="47"/>
      <c r="DI4" s="47"/>
      <c r="DJ4" s="47"/>
      <c r="DK4" s="47"/>
      <c r="DL4" s="47"/>
      <c r="DM4" s="80"/>
      <c r="DN4" s="80"/>
      <c r="DO4" s="19" t="s">
        <v>4</v>
      </c>
      <c r="DP4" s="114" t="s">
        <v>141</v>
      </c>
      <c r="DQ4" s="47"/>
      <c r="DR4" s="47"/>
      <c r="DS4" s="47"/>
      <c r="DT4" s="47"/>
      <c r="DU4" s="80"/>
      <c r="DV4" s="80"/>
      <c r="DW4" s="47"/>
      <c r="DY4" s="47"/>
      <c r="DZ4" s="47"/>
      <c r="EA4" s="47"/>
      <c r="EB4" s="80"/>
      <c r="EC4" s="80"/>
      <c r="ED4" s="19" t="s">
        <v>4</v>
      </c>
      <c r="EE4" s="47"/>
      <c r="EF4" s="47"/>
      <c r="EJ4" s="80"/>
      <c r="EK4" s="80"/>
    </row>
    <row r="5" spans="1:141" s="48" customFormat="1" ht="15.75">
      <c r="A5" s="26" t="s">
        <v>47</v>
      </c>
      <c r="B5" s="47"/>
      <c r="C5" s="47"/>
      <c r="D5" s="47"/>
      <c r="E5" s="47"/>
      <c r="F5" s="47"/>
      <c r="G5" s="54"/>
      <c r="I5" s="47"/>
      <c r="J5" s="47"/>
      <c r="K5" s="47" t="s">
        <v>52</v>
      </c>
      <c r="L5" s="47"/>
      <c r="N5" s="75"/>
      <c r="O5" s="147"/>
      <c r="P5" s="148"/>
      <c r="Q5" s="148"/>
      <c r="R5" s="148"/>
      <c r="S5" s="148"/>
      <c r="T5" s="148"/>
      <c r="U5" s="149"/>
      <c r="V5" s="75"/>
      <c r="W5" s="47"/>
      <c r="X5" s="47"/>
      <c r="Y5" s="47"/>
      <c r="Z5" s="47"/>
      <c r="AA5" s="47"/>
      <c r="AB5" s="80"/>
      <c r="AC5" s="80"/>
      <c r="AD5" s="26" t="s">
        <v>47</v>
      </c>
      <c r="AE5" s="47"/>
      <c r="AF5" s="47" t="s">
        <v>52</v>
      </c>
      <c r="AG5" s="47"/>
      <c r="AH5" s="47"/>
      <c r="AI5" s="47"/>
      <c r="AJ5" s="80"/>
      <c r="AK5" s="80"/>
      <c r="AL5" s="47" t="s">
        <v>57</v>
      </c>
      <c r="AM5" s="47" t="s">
        <v>57</v>
      </c>
      <c r="AN5" s="47"/>
      <c r="AQ5" s="80"/>
      <c r="AR5" s="80"/>
      <c r="AS5" s="26" t="s">
        <v>47</v>
      </c>
      <c r="AT5" s="47"/>
      <c r="AU5" s="47" t="s">
        <v>52</v>
      </c>
      <c r="AV5" s="47" t="s">
        <v>73</v>
      </c>
      <c r="AW5" s="47"/>
      <c r="AX5" s="47"/>
      <c r="AY5" s="80"/>
      <c r="AZ5" s="80"/>
      <c r="BA5" s="47"/>
      <c r="BB5" s="47" t="s">
        <v>52</v>
      </c>
      <c r="BC5" s="47" t="s">
        <v>52</v>
      </c>
      <c r="BD5" s="47" t="s">
        <v>52</v>
      </c>
      <c r="BE5" s="47" t="s">
        <v>52</v>
      </c>
      <c r="BF5" s="80"/>
      <c r="BG5" s="80"/>
      <c r="BH5" s="47"/>
      <c r="BI5" s="47"/>
      <c r="BJ5" s="47"/>
      <c r="BK5" s="47"/>
      <c r="BL5" s="47"/>
      <c r="BM5" s="26" t="s">
        <v>47</v>
      </c>
      <c r="BN5" s="80"/>
      <c r="BO5" s="80"/>
      <c r="BP5" s="47"/>
      <c r="BQ5" s="47"/>
      <c r="BR5" s="47"/>
      <c r="BS5" s="47"/>
      <c r="BT5" s="86"/>
      <c r="BU5" s="153"/>
      <c r="BV5" s="154"/>
      <c r="BW5" s="154"/>
      <c r="BX5" s="154"/>
      <c r="BY5" s="154"/>
      <c r="BZ5" s="154"/>
      <c r="CA5" s="154"/>
      <c r="CB5" s="155"/>
      <c r="CC5" s="86"/>
      <c r="CD5" s="26" t="s">
        <v>47</v>
      </c>
      <c r="CE5" s="47"/>
      <c r="CF5" s="47"/>
      <c r="CG5" s="47"/>
      <c r="CH5" s="47"/>
      <c r="CI5" s="47"/>
      <c r="CJ5" s="80"/>
      <c r="CK5" s="80"/>
      <c r="CL5" s="47" t="s">
        <v>57</v>
      </c>
      <c r="CM5" s="47" t="s">
        <v>52</v>
      </c>
      <c r="CN5" s="47" t="s">
        <v>57</v>
      </c>
      <c r="CO5" s="47"/>
      <c r="CP5" s="47"/>
      <c r="CQ5" s="80"/>
      <c r="CR5" s="80"/>
      <c r="CS5" s="26" t="s">
        <v>47</v>
      </c>
      <c r="CT5" s="47"/>
      <c r="CU5" s="47"/>
      <c r="CV5" s="47"/>
      <c r="CW5" s="47"/>
      <c r="CX5" s="47"/>
      <c r="CY5" s="80"/>
      <c r="CZ5" s="80"/>
      <c r="DA5" s="47"/>
      <c r="DB5" s="47" t="s">
        <v>52</v>
      </c>
      <c r="DC5" s="47"/>
      <c r="DD5" s="47"/>
      <c r="DE5" s="47" t="s">
        <v>52</v>
      </c>
      <c r="DF5" s="80"/>
      <c r="DG5" s="80"/>
      <c r="DH5" s="47"/>
      <c r="DI5" s="47"/>
      <c r="DJ5" s="47"/>
      <c r="DK5" s="47"/>
      <c r="DL5" s="47"/>
      <c r="DM5" s="80"/>
      <c r="DN5" s="80"/>
      <c r="DO5" s="26" t="s">
        <v>47</v>
      </c>
      <c r="DP5" s="114" t="s">
        <v>142</v>
      </c>
      <c r="DQ5" s="47"/>
      <c r="DR5" s="47"/>
      <c r="DS5" s="47" t="s">
        <v>73</v>
      </c>
      <c r="DT5" s="47"/>
      <c r="DU5" s="80"/>
      <c r="DV5" s="80"/>
      <c r="DW5" s="47" t="s">
        <v>73</v>
      </c>
      <c r="DY5" s="47"/>
      <c r="DZ5" s="47" t="s">
        <v>52</v>
      </c>
      <c r="EA5" s="47"/>
      <c r="EB5" s="80"/>
      <c r="EC5" s="80"/>
      <c r="ED5" s="26" t="s">
        <v>47</v>
      </c>
      <c r="EE5" s="47"/>
      <c r="EF5" s="47"/>
      <c r="EJ5" s="80"/>
      <c r="EK5" s="80"/>
    </row>
    <row r="6" spans="1:141" s="48" customFormat="1" ht="15.75">
      <c r="A6" s="3" t="s">
        <v>5</v>
      </c>
      <c r="B6" s="47"/>
      <c r="C6" s="47"/>
      <c r="D6" s="47"/>
      <c r="E6" s="47"/>
      <c r="F6" s="47"/>
      <c r="G6" s="54"/>
      <c r="I6" s="47"/>
      <c r="J6" s="47"/>
      <c r="K6" s="47"/>
      <c r="L6" s="47"/>
      <c r="N6" s="75"/>
      <c r="O6" s="147"/>
      <c r="P6" s="148"/>
      <c r="Q6" s="148"/>
      <c r="R6" s="148"/>
      <c r="S6" s="148"/>
      <c r="T6" s="148"/>
      <c r="U6" s="149"/>
      <c r="V6" s="75"/>
      <c r="W6" s="47"/>
      <c r="X6" s="47"/>
      <c r="Y6" s="47"/>
      <c r="Z6" s="47"/>
      <c r="AA6" s="47"/>
      <c r="AB6" s="80"/>
      <c r="AC6" s="80"/>
      <c r="AD6" s="3" t="s">
        <v>5</v>
      </c>
      <c r="AE6" s="47"/>
      <c r="AF6" s="47"/>
      <c r="AG6" s="47"/>
      <c r="AH6" s="47"/>
      <c r="AI6" s="47"/>
      <c r="AJ6" s="80"/>
      <c r="AK6" s="80"/>
      <c r="AL6" s="47"/>
      <c r="AM6" s="47"/>
      <c r="AN6" s="47"/>
      <c r="AQ6" s="80"/>
      <c r="AR6" s="80"/>
      <c r="AS6" s="3" t="s">
        <v>5</v>
      </c>
      <c r="AT6" s="47"/>
      <c r="AU6" s="47"/>
      <c r="AV6" s="47"/>
      <c r="AW6" s="47" t="s">
        <v>52</v>
      </c>
      <c r="AX6" s="47"/>
      <c r="AY6" s="80"/>
      <c r="AZ6" s="80"/>
      <c r="BA6" s="47"/>
      <c r="BB6" s="47"/>
      <c r="BC6" s="47"/>
      <c r="BD6" s="47"/>
      <c r="BE6" s="47"/>
      <c r="BF6" s="80"/>
      <c r="BG6" s="80"/>
      <c r="BH6" s="47" t="s">
        <v>52</v>
      </c>
      <c r="BI6" s="47"/>
      <c r="BJ6" s="47"/>
      <c r="BK6" s="47"/>
      <c r="BL6" s="47"/>
      <c r="BM6" s="3" t="s">
        <v>5</v>
      </c>
      <c r="BN6" s="80"/>
      <c r="BO6" s="80"/>
      <c r="BP6" s="47"/>
      <c r="BQ6" s="47"/>
      <c r="BR6" s="47"/>
      <c r="BS6" s="47"/>
      <c r="BT6" s="86"/>
      <c r="BU6" s="153"/>
      <c r="BV6" s="154"/>
      <c r="BW6" s="154"/>
      <c r="BX6" s="154"/>
      <c r="BY6" s="154"/>
      <c r="BZ6" s="154"/>
      <c r="CA6" s="154"/>
      <c r="CB6" s="155"/>
      <c r="CC6" s="86"/>
      <c r="CD6" s="3" t="s">
        <v>5</v>
      </c>
      <c r="CE6" s="47"/>
      <c r="CF6" s="47"/>
      <c r="CG6" s="47"/>
      <c r="CH6" s="47"/>
      <c r="CI6" s="47"/>
      <c r="CJ6" s="80"/>
      <c r="CK6" s="80"/>
      <c r="CL6" s="47"/>
      <c r="CM6" s="47"/>
      <c r="CN6" s="47"/>
      <c r="CO6" s="47"/>
      <c r="CP6" s="47"/>
      <c r="CQ6" s="80"/>
      <c r="CR6" s="80"/>
      <c r="CS6" s="3" t="s">
        <v>5</v>
      </c>
      <c r="CT6" s="47"/>
      <c r="CU6" s="47"/>
      <c r="CV6" s="47"/>
      <c r="CW6" s="47"/>
      <c r="CX6" s="47"/>
      <c r="CY6" s="80"/>
      <c r="CZ6" s="80"/>
      <c r="DA6" s="47"/>
      <c r="DB6" s="47"/>
      <c r="DC6" s="47"/>
      <c r="DD6" s="47"/>
      <c r="DE6" s="47"/>
      <c r="DF6" s="80"/>
      <c r="DG6" s="80"/>
      <c r="DH6" s="47"/>
      <c r="DI6" s="47"/>
      <c r="DJ6" s="47"/>
      <c r="DK6" s="47"/>
      <c r="DL6" s="47" t="s">
        <v>52</v>
      </c>
      <c r="DM6" s="80"/>
      <c r="DN6" s="80"/>
      <c r="DO6" s="3" t="s">
        <v>5</v>
      </c>
      <c r="DP6" s="114"/>
      <c r="DQ6" s="47"/>
      <c r="DR6" s="47"/>
      <c r="DS6" s="47"/>
      <c r="DT6" s="47"/>
      <c r="DU6" s="80"/>
      <c r="DV6" s="80"/>
      <c r="DW6" s="47"/>
      <c r="DY6" s="47"/>
      <c r="DZ6" s="47"/>
      <c r="EA6" s="47"/>
      <c r="EB6" s="80"/>
      <c r="EC6" s="80"/>
      <c r="ED6" s="3" t="s">
        <v>5</v>
      </c>
      <c r="EE6" s="47"/>
      <c r="EF6" s="47"/>
      <c r="EJ6" s="80"/>
      <c r="EK6" s="80"/>
    </row>
    <row r="7" spans="1:141" s="48" customFormat="1" ht="15.75" hidden="1">
      <c r="A7" s="3" t="s">
        <v>6</v>
      </c>
      <c r="B7" s="47"/>
      <c r="C7" s="47"/>
      <c r="D7" s="47"/>
      <c r="E7" s="47" t="s">
        <v>52</v>
      </c>
      <c r="F7" s="47" t="s">
        <v>52</v>
      </c>
      <c r="G7" s="54"/>
      <c r="I7" s="47" t="s">
        <v>52</v>
      </c>
      <c r="J7" s="47"/>
      <c r="K7" s="47"/>
      <c r="L7" s="47"/>
      <c r="N7" s="75"/>
      <c r="O7" s="147"/>
      <c r="P7" s="148"/>
      <c r="Q7" s="148"/>
      <c r="R7" s="148"/>
      <c r="S7" s="148"/>
      <c r="T7" s="148"/>
      <c r="U7" s="149"/>
      <c r="V7" s="75"/>
      <c r="W7" s="47" t="s">
        <v>52</v>
      </c>
      <c r="X7" s="47" t="s">
        <v>57</v>
      </c>
      <c r="Y7" s="47" t="s">
        <v>57</v>
      </c>
      <c r="Z7" s="47" t="s">
        <v>57</v>
      </c>
      <c r="AA7" s="47"/>
      <c r="AB7" s="80"/>
      <c r="AC7" s="80"/>
      <c r="AD7" s="3" t="s">
        <v>6</v>
      </c>
      <c r="AE7" s="47"/>
      <c r="AF7" s="47" t="s">
        <v>85</v>
      </c>
      <c r="AG7" s="47"/>
      <c r="AH7" s="47"/>
      <c r="AI7" s="47" t="s">
        <v>52</v>
      </c>
      <c r="AJ7" s="80"/>
      <c r="AK7" s="80"/>
      <c r="AL7" s="47"/>
      <c r="AM7" s="47"/>
      <c r="AN7" s="47" t="s">
        <v>85</v>
      </c>
      <c r="AQ7" s="80"/>
      <c r="AR7" s="80"/>
      <c r="AS7" s="3" t="s">
        <v>6</v>
      </c>
      <c r="AT7" s="47"/>
      <c r="AU7" s="47" t="s">
        <v>52</v>
      </c>
      <c r="AV7" s="47" t="s">
        <v>52</v>
      </c>
      <c r="AW7" s="47" t="s">
        <v>52</v>
      </c>
      <c r="AX7" s="47"/>
      <c r="AY7" s="80"/>
      <c r="AZ7" s="80"/>
      <c r="BA7" s="47"/>
      <c r="BB7" s="47" t="s">
        <v>52</v>
      </c>
      <c r="BC7" s="47" t="s">
        <v>52</v>
      </c>
      <c r="BD7" s="47"/>
      <c r="BE7" s="47" t="s">
        <v>52</v>
      </c>
      <c r="BF7" s="80"/>
      <c r="BG7" s="80"/>
      <c r="BH7" s="47" t="s">
        <v>52</v>
      </c>
      <c r="BI7" s="47" t="s">
        <v>52</v>
      </c>
      <c r="BJ7" s="47" t="s">
        <v>52</v>
      </c>
      <c r="BK7" s="47" t="s">
        <v>52</v>
      </c>
      <c r="BL7" s="47"/>
      <c r="BM7" s="3" t="s">
        <v>6</v>
      </c>
      <c r="BN7" s="80"/>
      <c r="BO7" s="80"/>
      <c r="BP7" s="47" t="s">
        <v>52</v>
      </c>
      <c r="BQ7" s="47" t="s">
        <v>52</v>
      </c>
      <c r="BR7" s="47" t="s">
        <v>52</v>
      </c>
      <c r="BS7" s="47" t="s">
        <v>52</v>
      </c>
      <c r="BT7" s="86"/>
      <c r="BU7" s="153"/>
      <c r="BV7" s="154"/>
      <c r="BW7" s="154"/>
      <c r="BX7" s="154"/>
      <c r="BY7" s="154"/>
      <c r="BZ7" s="154"/>
      <c r="CA7" s="154"/>
      <c r="CB7" s="155"/>
      <c r="CC7" s="86"/>
      <c r="CD7" s="3" t="s">
        <v>6</v>
      </c>
      <c r="CE7" s="47" t="s">
        <v>52</v>
      </c>
      <c r="CF7" s="47" t="s">
        <v>52</v>
      </c>
      <c r="CG7" s="47" t="s">
        <v>52</v>
      </c>
      <c r="CH7" s="47" t="s">
        <v>52</v>
      </c>
      <c r="CI7" s="47" t="s">
        <v>52</v>
      </c>
      <c r="CJ7" s="80"/>
      <c r="CK7" s="80"/>
      <c r="CL7" s="47" t="s">
        <v>52</v>
      </c>
      <c r="CM7" s="47" t="s">
        <v>52</v>
      </c>
      <c r="CN7" s="47" t="s">
        <v>52</v>
      </c>
      <c r="CO7" s="47" t="s">
        <v>52</v>
      </c>
      <c r="CP7" s="47" t="s">
        <v>52</v>
      </c>
      <c r="CQ7" s="80"/>
      <c r="CR7" s="80"/>
      <c r="CS7" s="3" t="s">
        <v>6</v>
      </c>
      <c r="CT7" s="47" t="s">
        <v>52</v>
      </c>
      <c r="CU7" s="47" t="s">
        <v>52</v>
      </c>
      <c r="CV7" s="47" t="s">
        <v>52</v>
      </c>
      <c r="CW7" s="47" t="s">
        <v>52</v>
      </c>
      <c r="CX7" s="47" t="s">
        <v>52</v>
      </c>
      <c r="CY7" s="80"/>
      <c r="CZ7" s="80"/>
      <c r="DA7" s="47" t="s">
        <v>52</v>
      </c>
      <c r="DB7" s="47" t="s">
        <v>52</v>
      </c>
      <c r="DC7" s="47"/>
      <c r="DD7" s="47"/>
      <c r="DE7" s="47"/>
      <c r="DF7" s="80"/>
      <c r="DG7" s="80"/>
      <c r="DH7" s="47"/>
      <c r="DI7" s="47"/>
      <c r="DJ7" s="47"/>
      <c r="DK7" s="47"/>
      <c r="DL7" s="47"/>
      <c r="DM7" s="80"/>
      <c r="DN7" s="80"/>
      <c r="DO7" s="3" t="s">
        <v>6</v>
      </c>
      <c r="DP7" s="114"/>
      <c r="DQ7" s="47"/>
      <c r="DR7" s="47"/>
      <c r="DS7" s="47"/>
      <c r="DT7" s="47"/>
      <c r="DU7" s="80"/>
      <c r="DV7" s="80"/>
      <c r="DW7" s="47"/>
      <c r="DY7" s="47"/>
      <c r="DZ7" s="47"/>
      <c r="EA7" s="47"/>
      <c r="EB7" s="80"/>
      <c r="EC7" s="80"/>
      <c r="ED7" s="3" t="s">
        <v>6</v>
      </c>
      <c r="EE7" s="47"/>
      <c r="EF7" s="47"/>
      <c r="EJ7" s="80"/>
      <c r="EK7" s="80"/>
    </row>
    <row r="8" spans="1:141" s="48" customFormat="1" ht="15.75">
      <c r="A8" s="19" t="s">
        <v>21</v>
      </c>
      <c r="B8" s="47"/>
      <c r="C8" s="47"/>
      <c r="D8" s="47"/>
      <c r="E8" s="47"/>
      <c r="F8" s="47"/>
      <c r="G8" s="54"/>
      <c r="I8" s="47"/>
      <c r="J8" s="47"/>
      <c r="K8" s="47"/>
      <c r="L8" s="47"/>
      <c r="N8" s="75"/>
      <c r="O8" s="147"/>
      <c r="P8" s="148"/>
      <c r="Q8" s="148"/>
      <c r="R8" s="148"/>
      <c r="S8" s="148"/>
      <c r="T8" s="148"/>
      <c r="U8" s="149"/>
      <c r="V8" s="75"/>
      <c r="W8" s="47" t="s">
        <v>52</v>
      </c>
      <c r="X8" s="47"/>
      <c r="Y8" s="47"/>
      <c r="Z8" s="47"/>
      <c r="AA8" s="47"/>
      <c r="AB8" s="80"/>
      <c r="AC8" s="80"/>
      <c r="AD8" s="19" t="s">
        <v>21</v>
      </c>
      <c r="AE8" s="47"/>
      <c r="AF8" s="47"/>
      <c r="AG8" s="47"/>
      <c r="AH8" s="47"/>
      <c r="AI8" s="47"/>
      <c r="AJ8" s="80"/>
      <c r="AK8" s="80"/>
      <c r="AL8" s="47"/>
      <c r="AM8" s="47"/>
      <c r="AN8" s="47"/>
      <c r="AQ8" s="80"/>
      <c r="AR8" s="80"/>
      <c r="AS8" s="19" t="s">
        <v>21</v>
      </c>
      <c r="AT8" s="47"/>
      <c r="AU8" s="47"/>
      <c r="AV8" s="47"/>
      <c r="AW8" s="47"/>
      <c r="AX8" s="47"/>
      <c r="AY8" s="80"/>
      <c r="AZ8" s="80"/>
      <c r="BA8" s="47"/>
      <c r="BB8" s="47"/>
      <c r="BC8" s="47"/>
      <c r="BD8" s="47"/>
      <c r="BE8" s="47"/>
      <c r="BF8" s="80"/>
      <c r="BG8" s="80"/>
      <c r="BH8" s="47"/>
      <c r="BI8" s="47"/>
      <c r="BJ8" s="47" t="s">
        <v>52</v>
      </c>
      <c r="BK8" s="47" t="s">
        <v>52</v>
      </c>
      <c r="BL8" s="47"/>
      <c r="BM8" s="19" t="s">
        <v>21</v>
      </c>
      <c r="BN8" s="80"/>
      <c r="BO8" s="80"/>
      <c r="BP8" s="47"/>
      <c r="BQ8" s="47"/>
      <c r="BR8" s="47"/>
      <c r="BS8" s="47"/>
      <c r="BT8" s="86"/>
      <c r="BU8" s="153"/>
      <c r="BV8" s="154"/>
      <c r="BW8" s="154"/>
      <c r="BX8" s="154"/>
      <c r="BY8" s="154"/>
      <c r="BZ8" s="154"/>
      <c r="CA8" s="154"/>
      <c r="CB8" s="155"/>
      <c r="CC8" s="86"/>
      <c r="CD8" s="19" t="s">
        <v>21</v>
      </c>
      <c r="CE8" s="47"/>
      <c r="CF8" s="47"/>
      <c r="CG8" s="47"/>
      <c r="CH8" s="47"/>
      <c r="CI8" s="47"/>
      <c r="CJ8" s="80"/>
      <c r="CK8" s="80"/>
      <c r="CL8" s="47"/>
      <c r="CM8" s="47"/>
      <c r="CN8" s="47"/>
      <c r="CO8" s="47"/>
      <c r="CP8" s="47"/>
      <c r="CQ8" s="80"/>
      <c r="CR8" s="80"/>
      <c r="CS8" s="19" t="s">
        <v>21</v>
      </c>
      <c r="CT8" s="47"/>
      <c r="CU8" s="47"/>
      <c r="CV8" s="47"/>
      <c r="CW8" s="47"/>
      <c r="CX8" s="47"/>
      <c r="CY8" s="80"/>
      <c r="CZ8" s="80"/>
      <c r="DA8" s="47"/>
      <c r="DB8" s="47"/>
      <c r="DC8" s="47"/>
      <c r="DD8" s="47"/>
      <c r="DE8" s="47"/>
      <c r="DF8" s="80"/>
      <c r="DG8" s="80"/>
      <c r="DH8" s="47"/>
      <c r="DI8" s="47"/>
      <c r="DJ8" s="47"/>
      <c r="DK8" s="47"/>
      <c r="DL8" s="47"/>
      <c r="DM8" s="80"/>
      <c r="DN8" s="80"/>
      <c r="DO8" s="19" t="s">
        <v>21</v>
      </c>
      <c r="DP8" s="114" t="s">
        <v>143</v>
      </c>
      <c r="DQ8" s="47"/>
      <c r="DR8" s="47"/>
      <c r="DS8" s="47"/>
      <c r="DT8" s="47"/>
      <c r="DU8" s="80"/>
      <c r="DV8" s="80"/>
      <c r="DW8" s="47"/>
      <c r="DY8" s="47"/>
      <c r="DZ8" s="47" t="s">
        <v>52</v>
      </c>
      <c r="EA8" s="47"/>
      <c r="EB8" s="80"/>
      <c r="EC8" s="80"/>
      <c r="ED8" s="19" t="s">
        <v>21</v>
      </c>
      <c r="EE8" s="47"/>
      <c r="EF8" s="47"/>
      <c r="EJ8" s="80"/>
      <c r="EK8" s="80"/>
    </row>
    <row r="9" spans="1:141" s="48" customFormat="1" ht="15.75">
      <c r="A9" s="3" t="s">
        <v>8</v>
      </c>
      <c r="B9" s="47"/>
      <c r="C9" s="47"/>
      <c r="D9" s="47"/>
      <c r="E9" s="47"/>
      <c r="F9" s="47"/>
      <c r="G9" s="54"/>
      <c r="I9" s="47"/>
      <c r="J9" s="47"/>
      <c r="K9" s="47"/>
      <c r="L9" s="47"/>
      <c r="N9" s="75"/>
      <c r="O9" s="147"/>
      <c r="P9" s="148"/>
      <c r="Q9" s="148"/>
      <c r="R9" s="148"/>
      <c r="S9" s="148"/>
      <c r="T9" s="148"/>
      <c r="U9" s="149"/>
      <c r="V9" s="75"/>
      <c r="W9" s="47"/>
      <c r="X9" s="47"/>
      <c r="Y9" s="47"/>
      <c r="Z9" s="47"/>
      <c r="AA9" s="47"/>
      <c r="AB9" s="80"/>
      <c r="AC9" s="80"/>
      <c r="AD9" s="3" t="s">
        <v>8</v>
      </c>
      <c r="AE9" s="47"/>
      <c r="AF9" s="47"/>
      <c r="AG9" s="47"/>
      <c r="AH9" s="47"/>
      <c r="AI9" s="47"/>
      <c r="AJ9" s="80"/>
      <c r="AK9" s="80"/>
      <c r="AL9" s="47"/>
      <c r="AM9" s="47"/>
      <c r="AN9" s="47"/>
      <c r="AQ9" s="80"/>
      <c r="AR9" s="80"/>
      <c r="AS9" s="3" t="s">
        <v>8</v>
      </c>
      <c r="AT9" s="47"/>
      <c r="AU9" s="47"/>
      <c r="AV9" s="47"/>
      <c r="AW9" s="47"/>
      <c r="AX9" s="47"/>
      <c r="AY9" s="80"/>
      <c r="AZ9" s="80"/>
      <c r="BA9" s="47"/>
      <c r="BB9" s="47"/>
      <c r="BC9" s="47"/>
      <c r="BD9" s="47"/>
      <c r="BE9" s="47"/>
      <c r="BF9" s="80"/>
      <c r="BG9" s="80"/>
      <c r="BH9" s="47"/>
      <c r="BI9" s="47"/>
      <c r="BJ9" s="47"/>
      <c r="BK9" s="47"/>
      <c r="BL9" s="47"/>
      <c r="BM9" s="3" t="s">
        <v>8</v>
      </c>
      <c r="BN9" s="80"/>
      <c r="BO9" s="80"/>
      <c r="BP9" s="47"/>
      <c r="BQ9" s="47" t="s">
        <v>52</v>
      </c>
      <c r="BR9" s="47"/>
      <c r="BS9" s="47"/>
      <c r="BT9" s="86"/>
      <c r="BU9" s="153"/>
      <c r="BV9" s="154"/>
      <c r="BW9" s="154"/>
      <c r="BX9" s="154"/>
      <c r="BY9" s="154"/>
      <c r="BZ9" s="154"/>
      <c r="CA9" s="154"/>
      <c r="CB9" s="155"/>
      <c r="CC9" s="86"/>
      <c r="CD9" s="3" t="s">
        <v>8</v>
      </c>
      <c r="CE9" s="47"/>
      <c r="CF9" s="47"/>
      <c r="CG9" s="47"/>
      <c r="CH9" s="47"/>
      <c r="CI9" s="47"/>
      <c r="CJ9" s="80"/>
      <c r="CK9" s="80"/>
      <c r="CL9" s="47"/>
      <c r="CM9" s="47"/>
      <c r="CN9" s="47"/>
      <c r="CO9" s="47"/>
      <c r="CP9" s="47"/>
      <c r="CQ9" s="80"/>
      <c r="CR9" s="80"/>
      <c r="CS9" s="3" t="s">
        <v>8</v>
      </c>
      <c r="CT9" s="47"/>
      <c r="CU9" s="47"/>
      <c r="CV9" s="47"/>
      <c r="CW9" s="47"/>
      <c r="CX9" s="47"/>
      <c r="CY9" s="80"/>
      <c r="CZ9" s="80"/>
      <c r="DA9" s="47"/>
      <c r="DB9" s="47"/>
      <c r="DC9" s="47"/>
      <c r="DD9" s="47"/>
      <c r="DE9" s="47" t="s">
        <v>52</v>
      </c>
      <c r="DF9" s="80"/>
      <c r="DG9" s="80"/>
      <c r="DH9" s="47"/>
      <c r="DI9" s="47"/>
      <c r="DJ9" s="47"/>
      <c r="DK9" s="47"/>
      <c r="DL9" s="47"/>
      <c r="DM9" s="80"/>
      <c r="DN9" s="80"/>
      <c r="DO9" s="3" t="s">
        <v>8</v>
      </c>
      <c r="DP9" s="114" t="s">
        <v>68</v>
      </c>
      <c r="DQ9" s="47"/>
      <c r="DR9" s="47"/>
      <c r="DS9" s="47"/>
      <c r="DT9" s="47"/>
      <c r="DU9" s="80"/>
      <c r="DV9" s="80"/>
      <c r="DW9" s="47"/>
      <c r="DY9" s="47"/>
      <c r="DZ9" s="47"/>
      <c r="EA9" s="47"/>
      <c r="EB9" s="80"/>
      <c r="EC9" s="80"/>
      <c r="ED9" s="3" t="s">
        <v>8</v>
      </c>
      <c r="EE9" s="47"/>
      <c r="EF9" s="47"/>
      <c r="EJ9" s="80"/>
      <c r="EK9" s="80"/>
    </row>
    <row r="10" spans="1:141" s="48" customFormat="1" ht="12.75" customHeight="1" hidden="1">
      <c r="A10" s="3" t="s">
        <v>9</v>
      </c>
      <c r="B10" s="47" t="s">
        <v>52</v>
      </c>
      <c r="C10" s="47" t="s">
        <v>52</v>
      </c>
      <c r="D10" s="47" t="s">
        <v>52</v>
      </c>
      <c r="E10" s="47" t="s">
        <v>52</v>
      </c>
      <c r="F10" s="47" t="s">
        <v>52</v>
      </c>
      <c r="G10" s="54"/>
      <c r="I10" s="47" t="s">
        <v>52</v>
      </c>
      <c r="J10" s="47" t="s">
        <v>52</v>
      </c>
      <c r="K10" s="47" t="s">
        <v>52</v>
      </c>
      <c r="L10" s="47" t="s">
        <v>52</v>
      </c>
      <c r="N10" s="75"/>
      <c r="O10" s="147"/>
      <c r="P10" s="148"/>
      <c r="Q10" s="148"/>
      <c r="R10" s="148"/>
      <c r="S10" s="148"/>
      <c r="T10" s="148"/>
      <c r="U10" s="149"/>
      <c r="V10" s="75"/>
      <c r="W10" s="47"/>
      <c r="X10" s="47"/>
      <c r="Y10" s="47"/>
      <c r="Z10" s="47"/>
      <c r="AA10" s="47"/>
      <c r="AB10" s="80"/>
      <c r="AC10" s="80"/>
      <c r="AD10" s="3" t="s">
        <v>9</v>
      </c>
      <c r="AE10" s="47"/>
      <c r="AF10" s="47"/>
      <c r="AG10" s="47"/>
      <c r="AH10" s="47"/>
      <c r="AI10" s="47"/>
      <c r="AJ10" s="80"/>
      <c r="AK10" s="80"/>
      <c r="AL10" s="47"/>
      <c r="AM10" s="47"/>
      <c r="AN10" s="47"/>
      <c r="AQ10" s="80"/>
      <c r="AR10" s="80"/>
      <c r="AS10" s="3" t="s">
        <v>9</v>
      </c>
      <c r="AT10" s="47"/>
      <c r="AU10" s="47"/>
      <c r="AV10" s="47"/>
      <c r="AW10" s="47"/>
      <c r="AX10" s="47"/>
      <c r="AY10" s="80"/>
      <c r="AZ10" s="80"/>
      <c r="BA10" s="47"/>
      <c r="BB10" s="47"/>
      <c r="BC10" s="47"/>
      <c r="BD10" s="47"/>
      <c r="BE10" s="47"/>
      <c r="BF10" s="80"/>
      <c r="BG10" s="80"/>
      <c r="BH10" s="47"/>
      <c r="BI10" s="47"/>
      <c r="BJ10" s="47"/>
      <c r="BK10" s="47"/>
      <c r="BL10" s="47"/>
      <c r="BM10" s="3" t="s">
        <v>9</v>
      </c>
      <c r="BN10" s="80"/>
      <c r="BO10" s="80"/>
      <c r="BP10" s="47"/>
      <c r="BQ10" s="47"/>
      <c r="BR10" s="47"/>
      <c r="BS10" s="47"/>
      <c r="BT10" s="86"/>
      <c r="BU10" s="153"/>
      <c r="BV10" s="154"/>
      <c r="BW10" s="154"/>
      <c r="BX10" s="154"/>
      <c r="BY10" s="154"/>
      <c r="BZ10" s="154"/>
      <c r="CA10" s="154"/>
      <c r="CB10" s="155"/>
      <c r="CC10" s="86"/>
      <c r="CD10" s="3" t="s">
        <v>9</v>
      </c>
      <c r="CE10" s="47"/>
      <c r="CF10" s="47"/>
      <c r="CG10" s="47"/>
      <c r="CH10" s="47"/>
      <c r="CI10" s="47"/>
      <c r="CJ10" s="80"/>
      <c r="CK10" s="80"/>
      <c r="CL10" s="47"/>
      <c r="CM10" s="47"/>
      <c r="CN10" s="47"/>
      <c r="CO10" s="47"/>
      <c r="CP10" s="47"/>
      <c r="CQ10" s="80"/>
      <c r="CR10" s="80"/>
      <c r="CS10" s="3" t="s">
        <v>9</v>
      </c>
      <c r="CT10" s="47"/>
      <c r="CU10" s="47"/>
      <c r="CV10" s="47"/>
      <c r="CW10" s="47"/>
      <c r="CX10" s="47"/>
      <c r="CY10" s="80"/>
      <c r="CZ10" s="80"/>
      <c r="DA10" s="47"/>
      <c r="DB10" s="47"/>
      <c r="DC10" s="47"/>
      <c r="DD10" s="47"/>
      <c r="DE10" s="47"/>
      <c r="DF10" s="80"/>
      <c r="DG10" s="80"/>
      <c r="DH10" s="47"/>
      <c r="DI10" s="47"/>
      <c r="DJ10" s="47"/>
      <c r="DK10" s="47"/>
      <c r="DL10" s="47"/>
      <c r="DM10" s="80"/>
      <c r="DN10" s="80"/>
      <c r="DO10" s="3" t="s">
        <v>9</v>
      </c>
      <c r="DP10" s="114"/>
      <c r="DQ10" s="47"/>
      <c r="DR10" s="47"/>
      <c r="DS10" s="47"/>
      <c r="DT10" s="47"/>
      <c r="DU10" s="80"/>
      <c r="DV10" s="80"/>
      <c r="DW10" s="47"/>
      <c r="DY10" s="47"/>
      <c r="DZ10" s="47"/>
      <c r="EA10" s="47"/>
      <c r="EB10" s="80"/>
      <c r="EC10" s="80"/>
      <c r="ED10" s="3" t="s">
        <v>9</v>
      </c>
      <c r="EE10" s="47"/>
      <c r="EF10" s="47"/>
      <c r="EJ10" s="80"/>
      <c r="EK10" s="80"/>
    </row>
    <row r="11" spans="1:141" s="48" customFormat="1" ht="15.75">
      <c r="A11" s="3" t="s">
        <v>61</v>
      </c>
      <c r="B11" s="47"/>
      <c r="C11" s="47" t="s">
        <v>52</v>
      </c>
      <c r="D11" s="47"/>
      <c r="E11" s="47" t="s">
        <v>52</v>
      </c>
      <c r="F11" s="47"/>
      <c r="G11" s="54"/>
      <c r="I11" s="47"/>
      <c r="J11" s="47"/>
      <c r="K11" s="47"/>
      <c r="L11" s="47"/>
      <c r="N11" s="75"/>
      <c r="O11" s="147"/>
      <c r="P11" s="148"/>
      <c r="Q11" s="148"/>
      <c r="R11" s="148"/>
      <c r="S11" s="148"/>
      <c r="T11" s="148"/>
      <c r="U11" s="149"/>
      <c r="V11" s="75"/>
      <c r="W11" s="47"/>
      <c r="X11" s="47"/>
      <c r="Y11" s="47"/>
      <c r="Z11" s="47" t="s">
        <v>52</v>
      </c>
      <c r="AA11" s="47" t="s">
        <v>52</v>
      </c>
      <c r="AB11" s="80"/>
      <c r="AC11" s="80"/>
      <c r="AD11" s="3" t="s">
        <v>61</v>
      </c>
      <c r="AE11" s="47"/>
      <c r="AF11" s="47" t="s">
        <v>85</v>
      </c>
      <c r="AG11" s="47"/>
      <c r="AH11" s="47"/>
      <c r="AI11" s="47"/>
      <c r="AJ11" s="80"/>
      <c r="AK11" s="80"/>
      <c r="AL11" s="47"/>
      <c r="AM11" s="47"/>
      <c r="AN11" s="47"/>
      <c r="AQ11" s="80"/>
      <c r="AR11" s="80"/>
      <c r="AS11" s="3" t="s">
        <v>61</v>
      </c>
      <c r="AT11" s="47"/>
      <c r="AU11" s="47" t="s">
        <v>52</v>
      </c>
      <c r="AV11" s="47" t="s">
        <v>52</v>
      </c>
      <c r="AW11" s="47"/>
      <c r="AX11" s="47"/>
      <c r="AY11" s="80"/>
      <c r="AZ11" s="80"/>
      <c r="BA11" s="47"/>
      <c r="BB11" s="47" t="s">
        <v>52</v>
      </c>
      <c r="BC11" s="47"/>
      <c r="BD11" s="47"/>
      <c r="BE11" s="47"/>
      <c r="BF11" s="80"/>
      <c r="BG11" s="80"/>
      <c r="BH11" s="47"/>
      <c r="BI11" s="47"/>
      <c r="BJ11" s="47" t="s">
        <v>52</v>
      </c>
      <c r="BK11" s="47"/>
      <c r="BL11" s="47"/>
      <c r="BM11" s="3" t="s">
        <v>61</v>
      </c>
      <c r="BN11" s="80"/>
      <c r="BO11" s="80"/>
      <c r="BP11" s="47" t="s">
        <v>52</v>
      </c>
      <c r="BQ11" s="47"/>
      <c r="BR11" s="47"/>
      <c r="BS11" s="47"/>
      <c r="BT11" s="86"/>
      <c r="BU11" s="153"/>
      <c r="BV11" s="154"/>
      <c r="BW11" s="154"/>
      <c r="BX11" s="154"/>
      <c r="BY11" s="154"/>
      <c r="BZ11" s="154"/>
      <c r="CA11" s="154"/>
      <c r="CB11" s="155"/>
      <c r="CC11" s="86"/>
      <c r="CD11" s="3" t="s">
        <v>61</v>
      </c>
      <c r="CE11" s="47"/>
      <c r="CF11" s="47"/>
      <c r="CG11" s="47" t="s">
        <v>52</v>
      </c>
      <c r="CH11" s="47" t="s">
        <v>52</v>
      </c>
      <c r="CI11" s="47"/>
      <c r="CJ11" s="80"/>
      <c r="CK11" s="80"/>
      <c r="CL11" s="47"/>
      <c r="CM11" s="47"/>
      <c r="CN11" s="47"/>
      <c r="CO11" s="47"/>
      <c r="CP11" s="47"/>
      <c r="CQ11" s="80"/>
      <c r="CR11" s="80"/>
      <c r="CS11" s="3" t="s">
        <v>61</v>
      </c>
      <c r="CT11" s="47"/>
      <c r="CU11" s="47"/>
      <c r="CV11" s="47" t="s">
        <v>52</v>
      </c>
      <c r="CW11" s="47"/>
      <c r="CX11" s="47"/>
      <c r="CY11" s="80"/>
      <c r="CZ11" s="80"/>
      <c r="DA11" s="47"/>
      <c r="DB11" s="47" t="s">
        <v>52</v>
      </c>
      <c r="DC11" s="47" t="s">
        <v>52</v>
      </c>
      <c r="DD11" s="47"/>
      <c r="DE11" s="47"/>
      <c r="DF11" s="80"/>
      <c r="DG11" s="80"/>
      <c r="DH11" s="47" t="s">
        <v>52</v>
      </c>
      <c r="DI11" s="47"/>
      <c r="DJ11" s="47"/>
      <c r="DK11" s="47" t="s">
        <v>52</v>
      </c>
      <c r="DL11" s="47"/>
      <c r="DM11" s="80"/>
      <c r="DN11" s="80"/>
      <c r="DO11" s="3" t="s">
        <v>61</v>
      </c>
      <c r="DP11" s="114" t="s">
        <v>144</v>
      </c>
      <c r="DQ11" s="47"/>
      <c r="DR11" s="47" t="s">
        <v>52</v>
      </c>
      <c r="DS11" s="47"/>
      <c r="DT11" s="47"/>
      <c r="DU11" s="80"/>
      <c r="DV11" s="80"/>
      <c r="DW11" s="47"/>
      <c r="DY11" s="47"/>
      <c r="DZ11" s="47"/>
      <c r="EA11" s="47" t="s">
        <v>52</v>
      </c>
      <c r="EB11" s="80"/>
      <c r="EC11" s="80"/>
      <c r="ED11" s="3" t="s">
        <v>61</v>
      </c>
      <c r="EE11" s="47" t="s">
        <v>52</v>
      </c>
      <c r="EF11" s="47" t="s">
        <v>52</v>
      </c>
      <c r="EJ11" s="80"/>
      <c r="EK11" s="80"/>
    </row>
    <row r="12" spans="1:141" s="48" customFormat="1" ht="15.75">
      <c r="A12" s="3" t="s">
        <v>10</v>
      </c>
      <c r="B12" s="47"/>
      <c r="C12" s="47"/>
      <c r="D12" s="47"/>
      <c r="E12" s="47"/>
      <c r="F12" s="47"/>
      <c r="G12" s="54"/>
      <c r="I12" s="47"/>
      <c r="J12" s="47"/>
      <c r="K12" s="47"/>
      <c r="L12" s="47" t="s">
        <v>52</v>
      </c>
      <c r="N12" s="75"/>
      <c r="O12" s="147"/>
      <c r="P12" s="148"/>
      <c r="Q12" s="148"/>
      <c r="R12" s="148"/>
      <c r="S12" s="148"/>
      <c r="T12" s="148"/>
      <c r="U12" s="149"/>
      <c r="V12" s="75"/>
      <c r="W12" s="47" t="s">
        <v>52</v>
      </c>
      <c r="X12" s="47"/>
      <c r="Y12" s="47"/>
      <c r="Z12" s="47"/>
      <c r="AA12" s="47"/>
      <c r="AB12" s="80"/>
      <c r="AC12" s="80"/>
      <c r="AD12" s="3" t="s">
        <v>10</v>
      </c>
      <c r="AE12" s="47"/>
      <c r="AF12" s="47"/>
      <c r="AG12" s="47"/>
      <c r="AH12" s="47"/>
      <c r="AI12" s="47"/>
      <c r="AJ12" s="80"/>
      <c r="AK12" s="80"/>
      <c r="AL12" s="47"/>
      <c r="AM12" s="47"/>
      <c r="AN12" s="47" t="s">
        <v>57</v>
      </c>
      <c r="AQ12" s="80"/>
      <c r="AR12" s="80"/>
      <c r="AS12" s="3" t="s">
        <v>10</v>
      </c>
      <c r="AT12" s="47"/>
      <c r="AU12" s="47"/>
      <c r="AV12" s="47"/>
      <c r="AW12" s="47"/>
      <c r="AX12" s="47"/>
      <c r="AY12" s="80"/>
      <c r="AZ12" s="80"/>
      <c r="BA12" s="47"/>
      <c r="BB12" s="47"/>
      <c r="BC12" s="47"/>
      <c r="BD12" s="47" t="s">
        <v>52</v>
      </c>
      <c r="BE12" s="47"/>
      <c r="BF12" s="80"/>
      <c r="BG12" s="80"/>
      <c r="BH12" s="47"/>
      <c r="BI12" s="47"/>
      <c r="BJ12" s="47"/>
      <c r="BK12" s="47"/>
      <c r="BL12" s="47"/>
      <c r="BM12" s="3" t="s">
        <v>10</v>
      </c>
      <c r="BN12" s="80"/>
      <c r="BO12" s="80"/>
      <c r="BP12" s="47"/>
      <c r="BQ12" s="47"/>
      <c r="BR12" s="47" t="s">
        <v>52</v>
      </c>
      <c r="BS12" s="47"/>
      <c r="BT12" s="86"/>
      <c r="BU12" s="153"/>
      <c r="BV12" s="154"/>
      <c r="BW12" s="154"/>
      <c r="BX12" s="154"/>
      <c r="BY12" s="154"/>
      <c r="BZ12" s="154"/>
      <c r="CA12" s="154"/>
      <c r="CB12" s="155"/>
      <c r="CC12" s="86"/>
      <c r="CD12" s="3" t="s">
        <v>10</v>
      </c>
      <c r="CE12" s="47"/>
      <c r="CF12" s="47"/>
      <c r="CG12" s="47"/>
      <c r="CH12" s="47"/>
      <c r="CI12" s="47"/>
      <c r="CJ12" s="80"/>
      <c r="CK12" s="80"/>
      <c r="CL12" s="47"/>
      <c r="CM12" s="47"/>
      <c r="CN12" s="47"/>
      <c r="CO12" s="47"/>
      <c r="CP12" s="47"/>
      <c r="CQ12" s="80"/>
      <c r="CR12" s="80"/>
      <c r="CS12" s="3" t="s">
        <v>10</v>
      </c>
      <c r="CT12" s="47"/>
      <c r="CU12" s="47"/>
      <c r="CV12" s="47"/>
      <c r="CW12" s="47"/>
      <c r="CX12" s="47"/>
      <c r="CY12" s="80"/>
      <c r="CZ12" s="80"/>
      <c r="DA12" s="47"/>
      <c r="DB12" s="47"/>
      <c r="DC12" s="47"/>
      <c r="DD12" s="47"/>
      <c r="DE12" s="47"/>
      <c r="DF12" s="80"/>
      <c r="DG12" s="80"/>
      <c r="DH12" s="47"/>
      <c r="DI12" s="47"/>
      <c r="DJ12" s="47" t="s">
        <v>52</v>
      </c>
      <c r="DK12" s="47"/>
      <c r="DL12" s="47"/>
      <c r="DM12" s="80"/>
      <c r="DN12" s="80"/>
      <c r="DO12" s="3" t="s">
        <v>10</v>
      </c>
      <c r="DP12" s="114" t="s">
        <v>142</v>
      </c>
      <c r="DQ12" s="47" t="s">
        <v>52</v>
      </c>
      <c r="DR12" s="47"/>
      <c r="DS12" s="47"/>
      <c r="DT12" s="47"/>
      <c r="DU12" s="80"/>
      <c r="DV12" s="80"/>
      <c r="DW12" s="47"/>
      <c r="DY12" s="47"/>
      <c r="DZ12" s="47"/>
      <c r="EA12" s="47"/>
      <c r="EB12" s="80"/>
      <c r="EC12" s="80"/>
      <c r="ED12" s="3" t="s">
        <v>10</v>
      </c>
      <c r="EE12" s="47"/>
      <c r="EF12" s="47"/>
      <c r="EJ12" s="80"/>
      <c r="EK12" s="80"/>
    </row>
    <row r="13" spans="1:141" s="48" customFormat="1" ht="12.75" customHeight="1" hidden="1">
      <c r="A13" s="3" t="s">
        <v>11</v>
      </c>
      <c r="B13" s="47" t="s">
        <v>52</v>
      </c>
      <c r="C13" s="47" t="s">
        <v>52</v>
      </c>
      <c r="D13" s="47" t="s">
        <v>52</v>
      </c>
      <c r="E13" s="47" t="s">
        <v>52</v>
      </c>
      <c r="F13" s="47" t="s">
        <v>52</v>
      </c>
      <c r="G13" s="54"/>
      <c r="I13" s="47" t="s">
        <v>52</v>
      </c>
      <c r="J13" s="47" t="s">
        <v>52</v>
      </c>
      <c r="K13" s="47" t="s">
        <v>52</v>
      </c>
      <c r="L13" s="47"/>
      <c r="N13" s="75"/>
      <c r="O13" s="147"/>
      <c r="P13" s="148"/>
      <c r="Q13" s="148"/>
      <c r="R13" s="148"/>
      <c r="S13" s="148"/>
      <c r="T13" s="148"/>
      <c r="U13" s="149"/>
      <c r="V13" s="75"/>
      <c r="W13" s="47"/>
      <c r="X13" s="47"/>
      <c r="Y13" s="47"/>
      <c r="Z13" s="47"/>
      <c r="AA13" s="47"/>
      <c r="AB13" s="80"/>
      <c r="AC13" s="80"/>
      <c r="AD13" s="3" t="s">
        <v>11</v>
      </c>
      <c r="AE13" s="47"/>
      <c r="AF13" s="47"/>
      <c r="AG13" s="47"/>
      <c r="AH13" s="47"/>
      <c r="AI13" s="47"/>
      <c r="AJ13" s="80"/>
      <c r="AK13" s="80"/>
      <c r="AL13" s="47"/>
      <c r="AM13" s="47"/>
      <c r="AN13" s="47"/>
      <c r="AQ13" s="80"/>
      <c r="AR13" s="80"/>
      <c r="AS13" s="3" t="s">
        <v>11</v>
      </c>
      <c r="AT13" s="47"/>
      <c r="AU13" s="47"/>
      <c r="AV13" s="47"/>
      <c r="AW13" s="47"/>
      <c r="AX13" s="47"/>
      <c r="AY13" s="80"/>
      <c r="AZ13" s="80"/>
      <c r="BA13" s="47"/>
      <c r="BB13" s="47"/>
      <c r="BC13" s="47"/>
      <c r="BD13" s="47"/>
      <c r="BE13" s="47"/>
      <c r="BF13" s="80"/>
      <c r="BG13" s="80"/>
      <c r="BH13" s="47"/>
      <c r="BI13" s="47"/>
      <c r="BJ13" s="47"/>
      <c r="BK13" s="47"/>
      <c r="BL13" s="47"/>
      <c r="BM13" s="3" t="s">
        <v>11</v>
      </c>
      <c r="BN13" s="80"/>
      <c r="BO13" s="80"/>
      <c r="BP13" s="47"/>
      <c r="BQ13" s="47"/>
      <c r="BR13" s="47"/>
      <c r="BS13" s="47"/>
      <c r="BT13" s="86"/>
      <c r="BU13" s="153"/>
      <c r="BV13" s="154"/>
      <c r="BW13" s="154"/>
      <c r="BX13" s="154"/>
      <c r="BY13" s="154"/>
      <c r="BZ13" s="154"/>
      <c r="CA13" s="154"/>
      <c r="CB13" s="155"/>
      <c r="CC13" s="86"/>
      <c r="CD13" s="3" t="s">
        <v>11</v>
      </c>
      <c r="CE13" s="47"/>
      <c r="CF13" s="47"/>
      <c r="CG13" s="47"/>
      <c r="CH13" s="47"/>
      <c r="CI13" s="47"/>
      <c r="CJ13" s="80"/>
      <c r="CK13" s="80"/>
      <c r="CL13" s="47"/>
      <c r="CM13" s="47"/>
      <c r="CN13" s="47"/>
      <c r="CO13" s="47"/>
      <c r="CP13" s="47"/>
      <c r="CQ13" s="80"/>
      <c r="CR13" s="80"/>
      <c r="CS13" s="3" t="s">
        <v>11</v>
      </c>
      <c r="CT13" s="47"/>
      <c r="CU13" s="47"/>
      <c r="CV13" s="47"/>
      <c r="CW13" s="47"/>
      <c r="CX13" s="47"/>
      <c r="CY13" s="80"/>
      <c r="CZ13" s="80"/>
      <c r="DA13" s="47"/>
      <c r="DB13" s="47"/>
      <c r="DC13" s="47"/>
      <c r="DD13" s="47"/>
      <c r="DE13" s="47"/>
      <c r="DF13" s="80"/>
      <c r="DG13" s="80"/>
      <c r="DH13" s="47"/>
      <c r="DI13" s="47"/>
      <c r="DJ13" s="47"/>
      <c r="DK13" s="47"/>
      <c r="DL13" s="47"/>
      <c r="DM13" s="80"/>
      <c r="DN13" s="80"/>
      <c r="DO13" s="3" t="s">
        <v>11</v>
      </c>
      <c r="DP13" s="114"/>
      <c r="DQ13" s="47"/>
      <c r="DR13" s="47"/>
      <c r="DS13" s="47"/>
      <c r="DT13" s="47"/>
      <c r="DU13" s="80"/>
      <c r="DV13" s="80"/>
      <c r="DW13" s="47"/>
      <c r="DY13" s="47"/>
      <c r="DZ13" s="47"/>
      <c r="EA13" s="47"/>
      <c r="EB13" s="80"/>
      <c r="EC13" s="80"/>
      <c r="ED13" s="3" t="s">
        <v>11</v>
      </c>
      <c r="EE13" s="47"/>
      <c r="EF13" s="47"/>
      <c r="EJ13" s="80"/>
      <c r="EK13" s="80"/>
    </row>
    <row r="14" spans="1:141" s="48" customFormat="1" ht="15.75">
      <c r="A14" s="3" t="s">
        <v>12</v>
      </c>
      <c r="B14" s="47"/>
      <c r="C14" s="47"/>
      <c r="D14" s="47"/>
      <c r="E14" s="47"/>
      <c r="F14" s="47"/>
      <c r="G14" s="54"/>
      <c r="I14" s="47"/>
      <c r="J14" s="47"/>
      <c r="K14" s="47"/>
      <c r="L14" s="47" t="s">
        <v>52</v>
      </c>
      <c r="N14" s="75"/>
      <c r="O14" s="147"/>
      <c r="P14" s="148"/>
      <c r="Q14" s="148"/>
      <c r="R14" s="148"/>
      <c r="S14" s="148"/>
      <c r="T14" s="148"/>
      <c r="U14" s="149"/>
      <c r="V14" s="75"/>
      <c r="W14" s="47"/>
      <c r="X14" s="47"/>
      <c r="Y14" s="47" t="s">
        <v>52</v>
      </c>
      <c r="Z14" s="47"/>
      <c r="AA14" s="47" t="s">
        <v>52</v>
      </c>
      <c r="AB14" s="80"/>
      <c r="AC14" s="80"/>
      <c r="AD14" s="3" t="s">
        <v>12</v>
      </c>
      <c r="AE14" s="47"/>
      <c r="AF14" s="47"/>
      <c r="AG14" s="47"/>
      <c r="AH14" s="47"/>
      <c r="AI14" s="47"/>
      <c r="AJ14" s="80"/>
      <c r="AK14" s="80"/>
      <c r="AL14" s="47" t="s">
        <v>52</v>
      </c>
      <c r="AM14" s="47"/>
      <c r="AN14" s="47" t="s">
        <v>57</v>
      </c>
      <c r="AQ14" s="80"/>
      <c r="AR14" s="80"/>
      <c r="AS14" s="3" t="s">
        <v>12</v>
      </c>
      <c r="AT14" s="47"/>
      <c r="AU14" s="47"/>
      <c r="AV14" s="47" t="s">
        <v>52</v>
      </c>
      <c r="AW14" s="47" t="s">
        <v>52</v>
      </c>
      <c r="AX14" s="47" t="s">
        <v>52</v>
      </c>
      <c r="AY14" s="80"/>
      <c r="AZ14" s="80"/>
      <c r="BA14" s="47"/>
      <c r="BB14" s="47"/>
      <c r="BC14" s="47" t="s">
        <v>52</v>
      </c>
      <c r="BD14" s="47" t="s">
        <v>52</v>
      </c>
      <c r="BE14" s="47"/>
      <c r="BF14" s="80"/>
      <c r="BG14" s="80"/>
      <c r="BH14" s="47"/>
      <c r="BI14" s="47"/>
      <c r="BJ14" s="47" t="s">
        <v>52</v>
      </c>
      <c r="BK14" s="47"/>
      <c r="BL14" s="47" t="s">
        <v>52</v>
      </c>
      <c r="BM14" s="3" t="s">
        <v>12</v>
      </c>
      <c r="BN14" s="80"/>
      <c r="BO14" s="80"/>
      <c r="BP14" s="47"/>
      <c r="BQ14" s="47"/>
      <c r="BR14" s="47" t="s">
        <v>52</v>
      </c>
      <c r="BS14" s="47"/>
      <c r="BT14" s="86"/>
      <c r="BU14" s="153"/>
      <c r="BV14" s="154"/>
      <c r="BW14" s="154"/>
      <c r="BX14" s="154"/>
      <c r="BY14" s="154"/>
      <c r="BZ14" s="154"/>
      <c r="CA14" s="154"/>
      <c r="CB14" s="155"/>
      <c r="CC14" s="86"/>
      <c r="CD14" s="3" t="s">
        <v>12</v>
      </c>
      <c r="CE14" s="47"/>
      <c r="CF14" s="47"/>
      <c r="CG14" s="47"/>
      <c r="CH14" s="47"/>
      <c r="CI14" s="47"/>
      <c r="CJ14" s="80"/>
      <c r="CK14" s="80"/>
      <c r="CL14" s="47" t="s">
        <v>52</v>
      </c>
      <c r="CM14" s="47" t="s">
        <v>52</v>
      </c>
      <c r="CN14" s="47"/>
      <c r="CO14" s="47" t="s">
        <v>52</v>
      </c>
      <c r="CP14" s="47"/>
      <c r="CQ14" s="80"/>
      <c r="CR14" s="80"/>
      <c r="CS14" s="3" t="s">
        <v>12</v>
      </c>
      <c r="CT14" s="47"/>
      <c r="CU14" s="47"/>
      <c r="CV14" s="47"/>
      <c r="CW14" s="47"/>
      <c r="CX14" s="47"/>
      <c r="CY14" s="80"/>
      <c r="CZ14" s="80"/>
      <c r="DA14" s="47" t="s">
        <v>52</v>
      </c>
      <c r="DB14" s="47"/>
      <c r="DC14" s="47"/>
      <c r="DD14" s="47"/>
      <c r="DE14" s="47"/>
      <c r="DF14" s="80"/>
      <c r="DG14" s="80"/>
      <c r="DH14" s="47"/>
      <c r="DI14" s="47" t="s">
        <v>52</v>
      </c>
      <c r="DJ14" s="47"/>
      <c r="DK14" s="47"/>
      <c r="DL14" s="47" t="s">
        <v>52</v>
      </c>
      <c r="DM14" s="80"/>
      <c r="DN14" s="80"/>
      <c r="DO14" s="3" t="s">
        <v>12</v>
      </c>
      <c r="DP14" s="114" t="s">
        <v>142</v>
      </c>
      <c r="DQ14" s="47"/>
      <c r="DR14" s="47"/>
      <c r="DS14" s="47"/>
      <c r="DT14" s="47"/>
      <c r="DU14" s="80"/>
      <c r="DV14" s="80"/>
      <c r="DW14" s="47"/>
      <c r="DY14" s="47" t="s">
        <v>52</v>
      </c>
      <c r="DZ14" s="47"/>
      <c r="EA14" s="47"/>
      <c r="EB14" s="80"/>
      <c r="EC14" s="80"/>
      <c r="ED14" s="3" t="s">
        <v>12</v>
      </c>
      <c r="EE14" s="47"/>
      <c r="EF14" s="47"/>
      <c r="EJ14" s="80"/>
      <c r="EK14" s="80"/>
    </row>
    <row r="15" spans="1:141" s="48" customFormat="1" ht="15.75">
      <c r="A15" s="19" t="s">
        <v>13</v>
      </c>
      <c r="B15" s="47" t="s">
        <v>52</v>
      </c>
      <c r="C15" s="47"/>
      <c r="D15" s="47"/>
      <c r="E15" s="47"/>
      <c r="F15" s="47"/>
      <c r="G15" s="54"/>
      <c r="I15" s="47"/>
      <c r="J15" s="63" t="s">
        <v>68</v>
      </c>
      <c r="K15" s="47" t="s">
        <v>57</v>
      </c>
      <c r="L15" s="47"/>
      <c r="N15" s="75"/>
      <c r="O15" s="147"/>
      <c r="P15" s="148"/>
      <c r="Q15" s="148"/>
      <c r="R15" s="148"/>
      <c r="S15" s="148"/>
      <c r="T15" s="148"/>
      <c r="U15" s="149"/>
      <c r="V15" s="75"/>
      <c r="W15" s="47"/>
      <c r="X15" s="47" t="s">
        <v>57</v>
      </c>
      <c r="Y15" s="47" t="s">
        <v>57</v>
      </c>
      <c r="Z15" s="47" t="s">
        <v>52</v>
      </c>
      <c r="AA15" s="47" t="s">
        <v>52</v>
      </c>
      <c r="AB15" s="80"/>
      <c r="AC15" s="80"/>
      <c r="AD15" s="19" t="s">
        <v>13</v>
      </c>
      <c r="AE15" s="47" t="s">
        <v>57</v>
      </c>
      <c r="AF15" s="47"/>
      <c r="AG15" s="47"/>
      <c r="AH15" s="47"/>
      <c r="AI15" s="47" t="s">
        <v>52</v>
      </c>
      <c r="AJ15" s="80"/>
      <c r="AK15" s="80"/>
      <c r="AL15" s="47"/>
      <c r="AM15" s="47" t="s">
        <v>52</v>
      </c>
      <c r="AN15" s="47" t="s">
        <v>91</v>
      </c>
      <c r="AQ15" s="80"/>
      <c r="AR15" s="80"/>
      <c r="AS15" s="19" t="s">
        <v>13</v>
      </c>
      <c r="AT15" s="47"/>
      <c r="AU15" s="47" t="s">
        <v>73</v>
      </c>
      <c r="AV15" s="47"/>
      <c r="AW15" s="47"/>
      <c r="AX15" s="47" t="s">
        <v>52</v>
      </c>
      <c r="AY15" s="80"/>
      <c r="AZ15" s="80"/>
      <c r="BA15" s="47"/>
      <c r="BB15" s="47"/>
      <c r="BC15" s="47" t="s">
        <v>57</v>
      </c>
      <c r="BD15" s="47"/>
      <c r="BE15" s="47" t="s">
        <v>52</v>
      </c>
      <c r="BF15" s="80"/>
      <c r="BG15" s="80"/>
      <c r="BH15" s="47" t="s">
        <v>52</v>
      </c>
      <c r="BI15" s="47" t="s">
        <v>52</v>
      </c>
      <c r="BJ15" s="47" t="s">
        <v>52</v>
      </c>
      <c r="BK15" s="47" t="s">
        <v>52</v>
      </c>
      <c r="BL15" s="47" t="s">
        <v>52</v>
      </c>
      <c r="BM15" s="19" t="s">
        <v>13</v>
      </c>
      <c r="BN15" s="80"/>
      <c r="BO15" s="80"/>
      <c r="BP15" s="47" t="s">
        <v>52</v>
      </c>
      <c r="BQ15" s="47" t="s">
        <v>52</v>
      </c>
      <c r="BR15" s="47"/>
      <c r="BS15" s="47"/>
      <c r="BT15" s="86"/>
      <c r="BU15" s="153"/>
      <c r="BV15" s="154"/>
      <c r="BW15" s="154"/>
      <c r="BX15" s="154"/>
      <c r="BY15" s="154"/>
      <c r="BZ15" s="154"/>
      <c r="CA15" s="154"/>
      <c r="CB15" s="155"/>
      <c r="CC15" s="86"/>
      <c r="CD15" s="19" t="s">
        <v>13</v>
      </c>
      <c r="CE15" s="47" t="s">
        <v>52</v>
      </c>
      <c r="CF15" s="47"/>
      <c r="CG15" s="47" t="s">
        <v>52</v>
      </c>
      <c r="CH15" s="47"/>
      <c r="CI15" s="47"/>
      <c r="CJ15" s="80"/>
      <c r="CK15" s="80"/>
      <c r="CL15" s="47"/>
      <c r="CM15" s="47"/>
      <c r="CN15" s="47"/>
      <c r="CO15" s="47"/>
      <c r="CP15" s="47"/>
      <c r="CQ15" s="80"/>
      <c r="CR15" s="80"/>
      <c r="CS15" s="19" t="s">
        <v>13</v>
      </c>
      <c r="CT15" s="47" t="s">
        <v>52</v>
      </c>
      <c r="CU15" s="47" t="s">
        <v>52</v>
      </c>
      <c r="CV15" s="47"/>
      <c r="CW15" s="47"/>
      <c r="CX15" s="47"/>
      <c r="CY15" s="80"/>
      <c r="CZ15" s="80"/>
      <c r="DA15" s="47"/>
      <c r="DB15" s="47" t="s">
        <v>52</v>
      </c>
      <c r="DC15" s="47"/>
      <c r="DD15" s="47"/>
      <c r="DE15" s="47" t="s">
        <v>52</v>
      </c>
      <c r="DF15" s="80"/>
      <c r="DG15" s="80"/>
      <c r="DH15" s="47"/>
      <c r="DI15" s="47" t="s">
        <v>52</v>
      </c>
      <c r="DJ15" s="47" t="s">
        <v>57</v>
      </c>
      <c r="DK15" s="47"/>
      <c r="DL15" s="47" t="s">
        <v>52</v>
      </c>
      <c r="DM15" s="80"/>
      <c r="DN15" s="80"/>
      <c r="DO15" s="19" t="s">
        <v>13</v>
      </c>
      <c r="DP15" s="114" t="s">
        <v>145</v>
      </c>
      <c r="DQ15" s="47"/>
      <c r="DR15" s="47" t="s">
        <v>52</v>
      </c>
      <c r="DS15" s="47"/>
      <c r="DT15" s="47" t="s">
        <v>52</v>
      </c>
      <c r="DU15" s="80"/>
      <c r="DV15" s="80"/>
      <c r="DW15" s="47" t="s">
        <v>52</v>
      </c>
      <c r="DY15" s="47"/>
      <c r="DZ15" s="47" t="s">
        <v>52</v>
      </c>
      <c r="EA15" s="47" t="s">
        <v>162</v>
      </c>
      <c r="EB15" s="80"/>
      <c r="EC15" s="80"/>
      <c r="ED15" s="19" t="s">
        <v>13</v>
      </c>
      <c r="EE15" s="47" t="s">
        <v>57</v>
      </c>
      <c r="EF15" s="47" t="s">
        <v>52</v>
      </c>
      <c r="EJ15" s="80"/>
      <c r="EK15" s="80"/>
    </row>
    <row r="16" spans="1:141" s="48" customFormat="1" ht="15.75">
      <c r="A16" s="3" t="s">
        <v>14</v>
      </c>
      <c r="B16" s="47"/>
      <c r="C16" s="47"/>
      <c r="D16" s="47"/>
      <c r="E16" s="47"/>
      <c r="F16" s="47"/>
      <c r="G16" s="54"/>
      <c r="I16" s="47"/>
      <c r="J16" s="47"/>
      <c r="K16" s="47"/>
      <c r="L16" s="47"/>
      <c r="N16" s="75"/>
      <c r="O16" s="147"/>
      <c r="P16" s="148"/>
      <c r="Q16" s="148"/>
      <c r="R16" s="148"/>
      <c r="S16" s="148"/>
      <c r="T16" s="148"/>
      <c r="U16" s="149"/>
      <c r="V16" s="75"/>
      <c r="W16" s="47"/>
      <c r="X16" s="47"/>
      <c r="Y16" s="47"/>
      <c r="Z16" s="47"/>
      <c r="AA16" s="47"/>
      <c r="AB16" s="80"/>
      <c r="AC16" s="80"/>
      <c r="AD16" s="3" t="s">
        <v>14</v>
      </c>
      <c r="AE16" s="47"/>
      <c r="AF16" s="47"/>
      <c r="AG16" s="47"/>
      <c r="AH16" s="47"/>
      <c r="AI16" s="47" t="s">
        <v>52</v>
      </c>
      <c r="AJ16" s="80"/>
      <c r="AK16" s="80"/>
      <c r="AL16" s="47"/>
      <c r="AM16" s="47" t="s">
        <v>52</v>
      </c>
      <c r="AN16" s="47"/>
      <c r="AQ16" s="80"/>
      <c r="AR16" s="80"/>
      <c r="AS16" s="3" t="s">
        <v>14</v>
      </c>
      <c r="AT16" s="47"/>
      <c r="AU16" s="47" t="s">
        <v>73</v>
      </c>
      <c r="AV16" s="47"/>
      <c r="AW16" s="47"/>
      <c r="AX16" s="47"/>
      <c r="AY16" s="80"/>
      <c r="AZ16" s="80"/>
      <c r="BA16" s="47"/>
      <c r="BB16" s="47"/>
      <c r="BC16" s="47"/>
      <c r="BD16" s="47"/>
      <c r="BE16" s="47"/>
      <c r="BF16" s="80"/>
      <c r="BG16" s="80"/>
      <c r="BH16" s="47"/>
      <c r="BI16" s="47"/>
      <c r="BJ16" s="47"/>
      <c r="BK16" s="47"/>
      <c r="BL16" s="47"/>
      <c r="BM16" s="3" t="s">
        <v>14</v>
      </c>
      <c r="BN16" s="80"/>
      <c r="BO16" s="80"/>
      <c r="BP16" s="47"/>
      <c r="BQ16" s="47"/>
      <c r="BR16" s="47"/>
      <c r="BS16" s="47" t="s">
        <v>110</v>
      </c>
      <c r="BT16" s="86"/>
      <c r="BU16" s="153"/>
      <c r="BV16" s="154"/>
      <c r="BW16" s="154"/>
      <c r="BX16" s="154"/>
      <c r="BY16" s="154"/>
      <c r="BZ16" s="154"/>
      <c r="CA16" s="154"/>
      <c r="CB16" s="155"/>
      <c r="CC16" s="86"/>
      <c r="CD16" s="3" t="s">
        <v>14</v>
      </c>
      <c r="CE16" s="47"/>
      <c r="CF16" s="47"/>
      <c r="CG16" s="47"/>
      <c r="CH16" s="47"/>
      <c r="CI16" s="47"/>
      <c r="CJ16" s="80"/>
      <c r="CK16" s="80"/>
      <c r="CL16" s="47" t="s">
        <v>57</v>
      </c>
      <c r="CM16" s="47"/>
      <c r="CN16" s="47"/>
      <c r="CO16" s="47"/>
      <c r="CP16" s="47"/>
      <c r="CQ16" s="80"/>
      <c r="CR16" s="80"/>
      <c r="CS16" s="3" t="s">
        <v>14</v>
      </c>
      <c r="CT16" s="47"/>
      <c r="CU16" s="47"/>
      <c r="CV16" s="47"/>
      <c r="CW16" s="47"/>
      <c r="CX16" s="47"/>
      <c r="CY16" s="80"/>
      <c r="CZ16" s="80"/>
      <c r="DA16" s="47" t="s">
        <v>52</v>
      </c>
      <c r="DB16" s="47" t="s">
        <v>52</v>
      </c>
      <c r="DC16" s="47"/>
      <c r="DD16" s="47"/>
      <c r="DE16" s="47"/>
      <c r="DF16" s="80"/>
      <c r="DG16" s="80"/>
      <c r="DH16" s="47" t="s">
        <v>52</v>
      </c>
      <c r="DI16" s="47"/>
      <c r="DJ16" s="47"/>
      <c r="DK16" s="47"/>
      <c r="DL16" s="47"/>
      <c r="DM16" s="80"/>
      <c r="DN16" s="80"/>
      <c r="DO16" s="3" t="s">
        <v>14</v>
      </c>
      <c r="DP16" s="114" t="s">
        <v>146</v>
      </c>
      <c r="DQ16" s="47"/>
      <c r="DR16" s="47"/>
      <c r="DS16" s="47"/>
      <c r="DT16" s="47"/>
      <c r="DU16" s="80"/>
      <c r="DV16" s="80"/>
      <c r="DW16" s="47"/>
      <c r="DY16" s="47"/>
      <c r="DZ16" s="47"/>
      <c r="EA16" s="47"/>
      <c r="EB16" s="80"/>
      <c r="EC16" s="80"/>
      <c r="ED16" s="3" t="s">
        <v>14</v>
      </c>
      <c r="EE16" s="47"/>
      <c r="EF16" s="47"/>
      <c r="EJ16" s="80"/>
      <c r="EK16" s="80"/>
    </row>
    <row r="17" spans="1:141" s="48" customFormat="1" ht="15.75">
      <c r="A17" s="3" t="s">
        <v>15</v>
      </c>
      <c r="B17" s="47"/>
      <c r="C17" s="47"/>
      <c r="D17" s="47"/>
      <c r="E17" s="47"/>
      <c r="F17" s="47"/>
      <c r="G17" s="54"/>
      <c r="I17" s="47"/>
      <c r="J17" s="47"/>
      <c r="K17" s="47"/>
      <c r="L17" s="47"/>
      <c r="N17" s="75"/>
      <c r="O17" s="147"/>
      <c r="P17" s="148"/>
      <c r="Q17" s="148"/>
      <c r="R17" s="148"/>
      <c r="S17" s="148"/>
      <c r="T17" s="148"/>
      <c r="U17" s="149"/>
      <c r="V17" s="75"/>
      <c r="W17" s="47"/>
      <c r="X17" s="47" t="s">
        <v>52</v>
      </c>
      <c r="Y17" s="47"/>
      <c r="Z17" s="47"/>
      <c r="AA17" s="47"/>
      <c r="AB17" s="80"/>
      <c r="AC17" s="80"/>
      <c r="AD17" s="3" t="s">
        <v>15</v>
      </c>
      <c r="AE17" s="47"/>
      <c r="AF17" s="47"/>
      <c r="AG17" s="47"/>
      <c r="AH17" s="47"/>
      <c r="AI17" s="47"/>
      <c r="AJ17" s="80"/>
      <c r="AK17" s="80"/>
      <c r="AL17" s="47"/>
      <c r="AM17" s="47"/>
      <c r="AN17" s="47"/>
      <c r="AQ17" s="80"/>
      <c r="AR17" s="80"/>
      <c r="AS17" s="3" t="s">
        <v>15</v>
      </c>
      <c r="AT17" s="47" t="s">
        <v>52</v>
      </c>
      <c r="AU17" s="47"/>
      <c r="AV17" s="47"/>
      <c r="AW17" s="47"/>
      <c r="AX17" s="47"/>
      <c r="AY17" s="80"/>
      <c r="AZ17" s="80"/>
      <c r="BA17" s="47"/>
      <c r="BB17" s="47"/>
      <c r="BC17" s="47"/>
      <c r="BD17" s="47"/>
      <c r="BE17" s="47"/>
      <c r="BF17" s="80"/>
      <c r="BG17" s="80"/>
      <c r="BH17" s="47"/>
      <c r="BI17" s="47"/>
      <c r="BJ17" s="47"/>
      <c r="BK17" s="47"/>
      <c r="BL17" s="47"/>
      <c r="BM17" s="3" t="s">
        <v>15</v>
      </c>
      <c r="BN17" s="80"/>
      <c r="BO17" s="80"/>
      <c r="BP17" s="47"/>
      <c r="BQ17" s="47"/>
      <c r="BR17" s="47"/>
      <c r="BS17" s="47" t="s">
        <v>52</v>
      </c>
      <c r="BT17" s="86"/>
      <c r="BU17" s="153"/>
      <c r="BV17" s="154"/>
      <c r="BW17" s="154"/>
      <c r="BX17" s="154"/>
      <c r="BY17" s="154"/>
      <c r="BZ17" s="154"/>
      <c r="CA17" s="154"/>
      <c r="CB17" s="155"/>
      <c r="CC17" s="86"/>
      <c r="CD17" s="3" t="s">
        <v>15</v>
      </c>
      <c r="CE17" s="47"/>
      <c r="CF17" s="47"/>
      <c r="CG17" s="47"/>
      <c r="CH17" s="47"/>
      <c r="CI17" s="47"/>
      <c r="CJ17" s="80"/>
      <c r="CK17" s="80"/>
      <c r="CL17" s="47" t="s">
        <v>52</v>
      </c>
      <c r="CM17" s="47"/>
      <c r="CN17" s="47"/>
      <c r="CO17" s="47"/>
      <c r="CP17" s="47" t="s">
        <v>52</v>
      </c>
      <c r="CQ17" s="80"/>
      <c r="CR17" s="80"/>
      <c r="CS17" s="3" t="s">
        <v>15</v>
      </c>
      <c r="CT17" s="47"/>
      <c r="CU17" s="47"/>
      <c r="CV17" s="47"/>
      <c r="CW17" s="47"/>
      <c r="CX17" s="47"/>
      <c r="CY17" s="80"/>
      <c r="CZ17" s="80"/>
      <c r="DA17" s="47" t="s">
        <v>73</v>
      </c>
      <c r="DB17" s="47"/>
      <c r="DC17" s="47"/>
      <c r="DD17" s="47"/>
      <c r="DE17" s="47"/>
      <c r="DF17" s="80"/>
      <c r="DG17" s="80"/>
      <c r="DH17" s="47"/>
      <c r="DI17" s="47"/>
      <c r="DJ17" s="47" t="s">
        <v>57</v>
      </c>
      <c r="DK17" s="47"/>
      <c r="DL17" s="47" t="s">
        <v>52</v>
      </c>
      <c r="DM17" s="80"/>
      <c r="DN17" s="80"/>
      <c r="DO17" s="3" t="s">
        <v>15</v>
      </c>
      <c r="DP17" s="112"/>
      <c r="DQ17" s="47"/>
      <c r="DR17" s="47"/>
      <c r="DS17" s="47" t="s">
        <v>73</v>
      </c>
      <c r="DT17" s="47" t="s">
        <v>52</v>
      </c>
      <c r="DU17" s="80"/>
      <c r="DV17" s="80"/>
      <c r="DW17" s="47" t="s">
        <v>52</v>
      </c>
      <c r="DY17" s="47"/>
      <c r="DZ17" s="47" t="s">
        <v>52</v>
      </c>
      <c r="EA17" s="47"/>
      <c r="EB17" s="80"/>
      <c r="EC17" s="80"/>
      <c r="ED17" s="3" t="s">
        <v>15</v>
      </c>
      <c r="EE17" s="47" t="s">
        <v>57</v>
      </c>
      <c r="EF17" s="126" t="s">
        <v>52</v>
      </c>
      <c r="EJ17" s="80"/>
      <c r="EK17" s="80"/>
    </row>
    <row r="18" spans="1:141" s="48" customFormat="1" ht="15.75">
      <c r="A18" s="19" t="s">
        <v>16</v>
      </c>
      <c r="B18" s="47" t="s">
        <v>57</v>
      </c>
      <c r="C18" s="47"/>
      <c r="D18" s="47"/>
      <c r="E18" s="47"/>
      <c r="F18" s="47" t="s">
        <v>52</v>
      </c>
      <c r="G18" s="54"/>
      <c r="I18" s="47"/>
      <c r="J18" s="47"/>
      <c r="K18" s="47" t="s">
        <v>52</v>
      </c>
      <c r="L18" s="47" t="s">
        <v>52</v>
      </c>
      <c r="N18" s="75"/>
      <c r="O18" s="147"/>
      <c r="P18" s="148"/>
      <c r="Q18" s="148"/>
      <c r="R18" s="148"/>
      <c r="S18" s="148"/>
      <c r="T18" s="148"/>
      <c r="U18" s="149"/>
      <c r="V18" s="75"/>
      <c r="W18" s="47"/>
      <c r="X18" s="47" t="s">
        <v>57</v>
      </c>
      <c r="Y18" s="47"/>
      <c r="Z18" s="47" t="s">
        <v>57</v>
      </c>
      <c r="AA18" s="47"/>
      <c r="AB18" s="80"/>
      <c r="AC18" s="80"/>
      <c r="AD18" s="19" t="s">
        <v>16</v>
      </c>
      <c r="AE18" s="47"/>
      <c r="AF18" s="47" t="s">
        <v>57</v>
      </c>
      <c r="AG18" s="47"/>
      <c r="AH18" s="47" t="s">
        <v>57</v>
      </c>
      <c r="AI18" s="47" t="s">
        <v>57</v>
      </c>
      <c r="AJ18" s="80"/>
      <c r="AK18" s="80"/>
      <c r="AL18" s="47"/>
      <c r="AM18" s="47"/>
      <c r="AN18" s="47"/>
      <c r="AQ18" s="80"/>
      <c r="AR18" s="80"/>
      <c r="AS18" s="19" t="s">
        <v>16</v>
      </c>
      <c r="AT18" s="47"/>
      <c r="AU18" s="47"/>
      <c r="AV18" s="47"/>
      <c r="AW18" s="47" t="s">
        <v>91</v>
      </c>
      <c r="AX18" s="47" t="s">
        <v>52</v>
      </c>
      <c r="AY18" s="80"/>
      <c r="AZ18" s="80"/>
      <c r="BA18" s="47"/>
      <c r="BB18" s="47"/>
      <c r="BC18" s="47" t="s">
        <v>52</v>
      </c>
      <c r="BD18" s="47"/>
      <c r="BE18" s="47" t="s">
        <v>52</v>
      </c>
      <c r="BF18" s="80"/>
      <c r="BG18" s="80"/>
      <c r="BH18" s="47"/>
      <c r="BI18" s="47" t="s">
        <v>52</v>
      </c>
      <c r="BJ18" s="47" t="s">
        <v>52</v>
      </c>
      <c r="BK18" s="47"/>
      <c r="BL18" s="47" t="s">
        <v>52</v>
      </c>
      <c r="BM18" s="19" t="s">
        <v>16</v>
      </c>
      <c r="BN18" s="80"/>
      <c r="BO18" s="80"/>
      <c r="BP18" s="47"/>
      <c r="BQ18" s="47"/>
      <c r="BR18" s="47"/>
      <c r="BS18" s="47"/>
      <c r="BT18" s="86"/>
      <c r="BU18" s="153"/>
      <c r="BV18" s="154"/>
      <c r="BW18" s="154"/>
      <c r="BX18" s="154"/>
      <c r="BY18" s="154"/>
      <c r="BZ18" s="154"/>
      <c r="CA18" s="154"/>
      <c r="CB18" s="155"/>
      <c r="CC18" s="86"/>
      <c r="CD18" s="19" t="s">
        <v>16</v>
      </c>
      <c r="CE18" s="47"/>
      <c r="CF18" s="47"/>
      <c r="CG18" s="47"/>
      <c r="CH18" s="47"/>
      <c r="CI18" s="47"/>
      <c r="CJ18" s="80"/>
      <c r="CK18" s="80"/>
      <c r="CL18" s="47"/>
      <c r="CM18" s="47"/>
      <c r="CN18" s="47" t="s">
        <v>57</v>
      </c>
      <c r="CO18" s="47"/>
      <c r="CP18" s="47"/>
      <c r="CQ18" s="80"/>
      <c r="CR18" s="80"/>
      <c r="CS18" s="19" t="s">
        <v>16</v>
      </c>
      <c r="CT18" s="47" t="s">
        <v>52</v>
      </c>
      <c r="CU18" s="47"/>
      <c r="CV18" s="47"/>
      <c r="CW18" s="47"/>
      <c r="CX18" s="47"/>
      <c r="CY18" s="80"/>
      <c r="CZ18" s="80"/>
      <c r="DA18" s="47"/>
      <c r="DB18" s="47"/>
      <c r="DC18" s="47"/>
      <c r="DD18" s="47" t="s">
        <v>73</v>
      </c>
      <c r="DE18" s="47"/>
      <c r="DF18" s="80"/>
      <c r="DG18" s="80"/>
      <c r="DH18" s="47"/>
      <c r="DI18" s="47"/>
      <c r="DJ18" s="47" t="s">
        <v>52</v>
      </c>
      <c r="DK18" s="47"/>
      <c r="DL18" s="47"/>
      <c r="DM18" s="80"/>
      <c r="DN18" s="80"/>
      <c r="DO18" s="19" t="s">
        <v>16</v>
      </c>
      <c r="DP18" s="112"/>
      <c r="DQ18" s="47"/>
      <c r="DR18" s="47" t="s">
        <v>52</v>
      </c>
      <c r="DS18" s="47"/>
      <c r="DT18" s="47"/>
      <c r="DU18" s="80"/>
      <c r="DV18" s="80"/>
      <c r="DW18" s="47"/>
      <c r="DY18" s="47"/>
      <c r="DZ18" s="47"/>
      <c r="EA18" s="47"/>
      <c r="EB18" s="80"/>
      <c r="EC18" s="80"/>
      <c r="ED18" s="19" t="s">
        <v>16</v>
      </c>
      <c r="EE18" s="47"/>
      <c r="EF18" s="47"/>
      <c r="EJ18" s="80"/>
      <c r="EK18" s="80"/>
    </row>
    <row r="19" spans="1:141" s="48" customFormat="1" ht="15.75">
      <c r="A19" s="3" t="s">
        <v>17</v>
      </c>
      <c r="B19" s="47"/>
      <c r="C19" s="47"/>
      <c r="D19" s="47" t="s">
        <v>52</v>
      </c>
      <c r="E19" s="47"/>
      <c r="F19" s="47"/>
      <c r="G19" s="54"/>
      <c r="I19" s="47"/>
      <c r="J19" s="47"/>
      <c r="K19" s="47"/>
      <c r="L19" s="47"/>
      <c r="N19" s="75"/>
      <c r="O19" s="147"/>
      <c r="P19" s="148"/>
      <c r="Q19" s="148"/>
      <c r="R19" s="148"/>
      <c r="S19" s="148"/>
      <c r="T19" s="148"/>
      <c r="U19" s="149"/>
      <c r="V19" s="75"/>
      <c r="W19" s="47"/>
      <c r="X19" s="47" t="s">
        <v>57</v>
      </c>
      <c r="Y19" s="47"/>
      <c r="Z19" s="47"/>
      <c r="AA19" s="47"/>
      <c r="AB19" s="80"/>
      <c r="AC19" s="80"/>
      <c r="AD19" s="3" t="s">
        <v>17</v>
      </c>
      <c r="AE19" s="47"/>
      <c r="AF19" s="47"/>
      <c r="AG19" s="47"/>
      <c r="AH19" s="47"/>
      <c r="AI19" s="47"/>
      <c r="AJ19" s="80"/>
      <c r="AK19" s="80"/>
      <c r="AL19" s="47"/>
      <c r="AM19" s="47"/>
      <c r="AN19" s="47"/>
      <c r="AQ19" s="80"/>
      <c r="AR19" s="80"/>
      <c r="AS19" s="3" t="s">
        <v>17</v>
      </c>
      <c r="AT19" s="47"/>
      <c r="AU19" s="47"/>
      <c r="AV19" s="47" t="s">
        <v>52</v>
      </c>
      <c r="AW19" s="47"/>
      <c r="AX19" s="47"/>
      <c r="AY19" s="80"/>
      <c r="AZ19" s="80"/>
      <c r="BA19" s="47" t="s">
        <v>52</v>
      </c>
      <c r="BB19" s="47"/>
      <c r="BC19" s="47"/>
      <c r="BD19" s="47"/>
      <c r="BE19" s="47"/>
      <c r="BF19" s="80"/>
      <c r="BG19" s="80"/>
      <c r="BH19" s="47"/>
      <c r="BI19" s="47"/>
      <c r="BJ19" s="47"/>
      <c r="BK19" s="47"/>
      <c r="BL19" s="47"/>
      <c r="BM19" s="3" t="s">
        <v>17</v>
      </c>
      <c r="BN19" s="80"/>
      <c r="BO19" s="80"/>
      <c r="BP19" s="47"/>
      <c r="BQ19" s="47"/>
      <c r="BR19" s="47"/>
      <c r="BS19" s="47"/>
      <c r="BT19" s="86"/>
      <c r="BU19" s="153"/>
      <c r="BV19" s="154"/>
      <c r="BW19" s="154"/>
      <c r="BX19" s="154"/>
      <c r="BY19" s="154"/>
      <c r="BZ19" s="154"/>
      <c r="CA19" s="154"/>
      <c r="CB19" s="155"/>
      <c r="CC19" s="86"/>
      <c r="CD19" s="3" t="s">
        <v>17</v>
      </c>
      <c r="CE19" s="47"/>
      <c r="CF19" s="47"/>
      <c r="CG19" s="47"/>
      <c r="CH19" s="47" t="s">
        <v>52</v>
      </c>
      <c r="CI19" s="47"/>
      <c r="CJ19" s="80"/>
      <c r="CK19" s="80"/>
      <c r="CL19" s="47"/>
      <c r="CM19" s="47"/>
      <c r="CN19" s="47"/>
      <c r="CO19" s="47" t="s">
        <v>52</v>
      </c>
      <c r="CP19" s="47"/>
      <c r="CQ19" s="80"/>
      <c r="CR19" s="80"/>
      <c r="CS19" s="3" t="s">
        <v>17</v>
      </c>
      <c r="CT19" s="47"/>
      <c r="CU19" s="47" t="s">
        <v>52</v>
      </c>
      <c r="CV19" s="47"/>
      <c r="CW19" s="47"/>
      <c r="CX19" s="47"/>
      <c r="CY19" s="80"/>
      <c r="CZ19" s="80"/>
      <c r="DA19" s="47"/>
      <c r="DB19" s="47"/>
      <c r="DC19" s="47"/>
      <c r="DD19" s="47" t="s">
        <v>52</v>
      </c>
      <c r="DE19" s="47"/>
      <c r="DF19" s="80"/>
      <c r="DG19" s="80"/>
      <c r="DH19" s="47"/>
      <c r="DI19" s="47" t="s">
        <v>52</v>
      </c>
      <c r="DJ19" s="47"/>
      <c r="DK19" s="47"/>
      <c r="DL19" s="47" t="s">
        <v>52</v>
      </c>
      <c r="DM19" s="80"/>
      <c r="DN19" s="80"/>
      <c r="DO19" s="3" t="s">
        <v>17</v>
      </c>
      <c r="DP19" s="112"/>
      <c r="DQ19" s="47"/>
      <c r="DR19" s="47" t="s">
        <v>52</v>
      </c>
      <c r="DS19" s="47"/>
      <c r="DT19" s="47"/>
      <c r="DU19" s="80"/>
      <c r="DV19" s="80"/>
      <c r="DW19" s="47"/>
      <c r="DY19" s="47"/>
      <c r="DZ19" s="47"/>
      <c r="EA19" s="47"/>
      <c r="EB19" s="80"/>
      <c r="EC19" s="80"/>
      <c r="ED19" s="3" t="s">
        <v>17</v>
      </c>
      <c r="EE19" s="47"/>
      <c r="EF19" s="47"/>
      <c r="EJ19" s="80"/>
      <c r="EK19" s="80"/>
    </row>
    <row r="20" spans="1:141" s="48" customFormat="1" ht="15.75">
      <c r="A20" s="3" t="s">
        <v>18</v>
      </c>
      <c r="B20" s="47"/>
      <c r="C20" s="47"/>
      <c r="D20" s="47"/>
      <c r="E20" s="47"/>
      <c r="F20" s="47" t="s">
        <v>52</v>
      </c>
      <c r="G20" s="54"/>
      <c r="I20" s="47"/>
      <c r="J20" s="47"/>
      <c r="K20" s="47" t="s">
        <v>52</v>
      </c>
      <c r="L20" s="47"/>
      <c r="N20" s="75"/>
      <c r="O20" s="147"/>
      <c r="P20" s="148"/>
      <c r="Q20" s="148"/>
      <c r="R20" s="148"/>
      <c r="S20" s="148"/>
      <c r="T20" s="148"/>
      <c r="U20" s="149"/>
      <c r="V20" s="75"/>
      <c r="W20" s="47" t="s">
        <v>73</v>
      </c>
      <c r="X20" s="47"/>
      <c r="Y20" s="47" t="s">
        <v>52</v>
      </c>
      <c r="Z20" s="47" t="s">
        <v>57</v>
      </c>
      <c r="AA20" s="47"/>
      <c r="AB20" s="80"/>
      <c r="AC20" s="80"/>
      <c r="AD20" s="3" t="s">
        <v>18</v>
      </c>
      <c r="AE20" s="47" t="s">
        <v>52</v>
      </c>
      <c r="AF20" s="47"/>
      <c r="AG20" s="47"/>
      <c r="AH20" s="47"/>
      <c r="AI20" s="47"/>
      <c r="AJ20" s="80"/>
      <c r="AK20" s="80"/>
      <c r="AL20" s="47"/>
      <c r="AM20" s="47" t="s">
        <v>52</v>
      </c>
      <c r="AN20" s="47" t="s">
        <v>57</v>
      </c>
      <c r="AQ20" s="80"/>
      <c r="AR20" s="80"/>
      <c r="AS20" s="3" t="s">
        <v>18</v>
      </c>
      <c r="AT20" s="47"/>
      <c r="AU20" s="47"/>
      <c r="AV20" s="47" t="s">
        <v>52</v>
      </c>
      <c r="AW20" s="47" t="s">
        <v>52</v>
      </c>
      <c r="AX20" s="47" t="s">
        <v>52</v>
      </c>
      <c r="AY20" s="80"/>
      <c r="AZ20" s="80"/>
      <c r="BA20" s="47" t="s">
        <v>52</v>
      </c>
      <c r="BB20" s="47" t="s">
        <v>52</v>
      </c>
      <c r="BC20" s="47" t="s">
        <v>52</v>
      </c>
      <c r="BD20" s="47" t="s">
        <v>52</v>
      </c>
      <c r="BE20" s="47"/>
      <c r="BF20" s="80"/>
      <c r="BG20" s="80"/>
      <c r="BH20" s="47"/>
      <c r="BI20" s="47"/>
      <c r="BJ20" s="47"/>
      <c r="BK20" s="47"/>
      <c r="BL20" s="47" t="s">
        <v>52</v>
      </c>
      <c r="BM20" s="3" t="s">
        <v>18</v>
      </c>
      <c r="BN20" s="80"/>
      <c r="BO20" s="80"/>
      <c r="BP20" s="47" t="s">
        <v>57</v>
      </c>
      <c r="BQ20" s="47"/>
      <c r="BR20" s="47" t="s">
        <v>52</v>
      </c>
      <c r="BS20" s="47"/>
      <c r="BT20" s="86"/>
      <c r="BU20" s="153"/>
      <c r="BV20" s="154"/>
      <c r="BW20" s="154"/>
      <c r="BX20" s="154"/>
      <c r="BY20" s="154"/>
      <c r="BZ20" s="154"/>
      <c r="CA20" s="154"/>
      <c r="CB20" s="155"/>
      <c r="CC20" s="86"/>
      <c r="CD20" s="3" t="s">
        <v>18</v>
      </c>
      <c r="CE20" s="47"/>
      <c r="CF20" s="47"/>
      <c r="CG20" s="47"/>
      <c r="CH20" s="47" t="s">
        <v>52</v>
      </c>
      <c r="CI20" s="47"/>
      <c r="CJ20" s="80"/>
      <c r="CK20" s="80"/>
      <c r="CL20" s="47"/>
      <c r="CM20" s="47"/>
      <c r="CN20" s="47"/>
      <c r="CO20" s="47"/>
      <c r="CP20" s="47"/>
      <c r="CQ20" s="80"/>
      <c r="CR20" s="80"/>
      <c r="CS20" s="3" t="s">
        <v>18</v>
      </c>
      <c r="CT20" s="47"/>
      <c r="CU20" s="47"/>
      <c r="CV20" s="47"/>
      <c r="CW20" s="47"/>
      <c r="CX20" s="47"/>
      <c r="CY20" s="80"/>
      <c r="CZ20" s="80"/>
      <c r="DA20" s="47"/>
      <c r="DB20" s="47"/>
      <c r="DC20" s="47" t="s">
        <v>52</v>
      </c>
      <c r="DD20" s="47" t="s">
        <v>52</v>
      </c>
      <c r="DE20" s="47"/>
      <c r="DF20" s="80"/>
      <c r="DG20" s="80"/>
      <c r="DH20" s="47"/>
      <c r="DI20" s="47"/>
      <c r="DJ20" s="47"/>
      <c r="DK20" s="47"/>
      <c r="DL20" s="47" t="s">
        <v>52</v>
      </c>
      <c r="DM20" s="80"/>
      <c r="DN20" s="80"/>
      <c r="DO20" s="3" t="s">
        <v>18</v>
      </c>
      <c r="DP20" s="112"/>
      <c r="DQ20" s="47" t="s">
        <v>52</v>
      </c>
      <c r="DR20" s="47"/>
      <c r="DS20" s="47" t="s">
        <v>52</v>
      </c>
      <c r="DT20" s="47" t="s">
        <v>57</v>
      </c>
      <c r="DU20" s="80"/>
      <c r="DV20" s="80"/>
      <c r="DW20" s="47"/>
      <c r="DY20" s="47"/>
      <c r="DZ20" s="47"/>
      <c r="EA20" s="47" t="s">
        <v>52</v>
      </c>
      <c r="EB20" s="80"/>
      <c r="EC20" s="80"/>
      <c r="ED20" s="3" t="s">
        <v>18</v>
      </c>
      <c r="EE20" s="47"/>
      <c r="EF20" s="47"/>
      <c r="EJ20" s="80"/>
      <c r="EK20" s="80"/>
    </row>
    <row r="21" spans="1:141" s="48" customFormat="1" ht="15.75">
      <c r="A21" s="3" t="s">
        <v>19</v>
      </c>
      <c r="B21" s="47" t="s">
        <v>52</v>
      </c>
      <c r="C21" s="47"/>
      <c r="D21" s="47" t="s">
        <v>52</v>
      </c>
      <c r="E21" s="47" t="s">
        <v>52</v>
      </c>
      <c r="F21" s="47" t="s">
        <v>52</v>
      </c>
      <c r="G21" s="54"/>
      <c r="I21" s="47" t="s">
        <v>52</v>
      </c>
      <c r="J21" s="47" t="s">
        <v>52</v>
      </c>
      <c r="K21" s="47" t="s">
        <v>52</v>
      </c>
      <c r="L21" s="47" t="s">
        <v>52</v>
      </c>
      <c r="N21" s="75"/>
      <c r="O21" s="150"/>
      <c r="P21" s="151"/>
      <c r="Q21" s="151"/>
      <c r="R21" s="151"/>
      <c r="S21" s="151"/>
      <c r="T21" s="151"/>
      <c r="U21" s="152"/>
      <c r="V21" s="75"/>
      <c r="W21" s="47" t="s">
        <v>52</v>
      </c>
      <c r="X21" s="47" t="s">
        <v>52</v>
      </c>
      <c r="Y21" s="47" t="s">
        <v>52</v>
      </c>
      <c r="Z21" s="47" t="s">
        <v>52</v>
      </c>
      <c r="AA21" s="47" t="s">
        <v>52</v>
      </c>
      <c r="AB21" s="80"/>
      <c r="AC21" s="80"/>
      <c r="AD21" s="3" t="s">
        <v>19</v>
      </c>
      <c r="AE21" s="47" t="s">
        <v>52</v>
      </c>
      <c r="AF21" s="47" t="s">
        <v>52</v>
      </c>
      <c r="AG21" s="47" t="s">
        <v>52</v>
      </c>
      <c r="AH21" s="47" t="s">
        <v>52</v>
      </c>
      <c r="AI21" s="47" t="s">
        <v>52</v>
      </c>
      <c r="AJ21" s="80"/>
      <c r="AK21" s="80"/>
      <c r="AL21" s="47" t="s">
        <v>52</v>
      </c>
      <c r="AM21" s="47" t="s">
        <v>52</v>
      </c>
      <c r="AN21" s="47" t="s">
        <v>52</v>
      </c>
      <c r="AQ21" s="80"/>
      <c r="AR21" s="80"/>
      <c r="AS21" s="3" t="s">
        <v>19</v>
      </c>
      <c r="AT21" s="47" t="s">
        <v>52</v>
      </c>
      <c r="AU21" s="47" t="s">
        <v>52</v>
      </c>
      <c r="AV21" s="47" t="s">
        <v>52</v>
      </c>
      <c r="AW21" s="47" t="s">
        <v>52</v>
      </c>
      <c r="AX21" s="47" t="s">
        <v>52</v>
      </c>
      <c r="AY21" s="80"/>
      <c r="AZ21" s="80"/>
      <c r="BA21" s="47" t="s">
        <v>52</v>
      </c>
      <c r="BB21" s="47"/>
      <c r="BC21" s="47" t="s">
        <v>52</v>
      </c>
      <c r="BD21" s="47"/>
      <c r="BE21" s="47"/>
      <c r="BF21" s="80"/>
      <c r="BG21" s="80"/>
      <c r="BH21" s="47" t="s">
        <v>52</v>
      </c>
      <c r="BI21" s="47"/>
      <c r="BJ21" s="47" t="s">
        <v>52</v>
      </c>
      <c r="BK21" s="47" t="s">
        <v>57</v>
      </c>
      <c r="BL21" s="47" t="s">
        <v>52</v>
      </c>
      <c r="BM21" s="3" t="s">
        <v>19</v>
      </c>
      <c r="BN21" s="80"/>
      <c r="BO21" s="80"/>
      <c r="BP21" s="47" t="s">
        <v>52</v>
      </c>
      <c r="BQ21" s="47"/>
      <c r="BR21" s="47" t="s">
        <v>52</v>
      </c>
      <c r="BS21" s="47" t="s">
        <v>52</v>
      </c>
      <c r="BT21" s="86"/>
      <c r="BU21" s="156"/>
      <c r="BV21" s="157"/>
      <c r="BW21" s="157"/>
      <c r="BX21" s="157"/>
      <c r="BY21" s="157"/>
      <c r="BZ21" s="157"/>
      <c r="CA21" s="157"/>
      <c r="CB21" s="158"/>
      <c r="CC21" s="86"/>
      <c r="CD21" s="3" t="s">
        <v>19</v>
      </c>
      <c r="CE21" s="47" t="s">
        <v>52</v>
      </c>
      <c r="CF21" s="47" t="s">
        <v>52</v>
      </c>
      <c r="CG21" s="47" t="s">
        <v>52</v>
      </c>
      <c r="CH21" s="47" t="s">
        <v>52</v>
      </c>
      <c r="CI21" s="47" t="s">
        <v>52</v>
      </c>
      <c r="CJ21" s="80"/>
      <c r="CK21" s="80"/>
      <c r="CL21" s="47" t="s">
        <v>52</v>
      </c>
      <c r="CM21" s="47" t="s">
        <v>52</v>
      </c>
      <c r="CN21" s="47" t="s">
        <v>52</v>
      </c>
      <c r="CO21" s="47" t="s">
        <v>52</v>
      </c>
      <c r="CP21" s="47" t="s">
        <v>52</v>
      </c>
      <c r="CQ21" s="80"/>
      <c r="CR21" s="80"/>
      <c r="CS21" s="3" t="s">
        <v>19</v>
      </c>
      <c r="CT21" s="47" t="s">
        <v>52</v>
      </c>
      <c r="CU21" s="47" t="s">
        <v>52</v>
      </c>
      <c r="CV21" s="47" t="s">
        <v>52</v>
      </c>
      <c r="CW21" s="47" t="s">
        <v>52</v>
      </c>
      <c r="CX21" s="47" t="s">
        <v>52</v>
      </c>
      <c r="CY21" s="80"/>
      <c r="CZ21" s="80"/>
      <c r="DA21" s="47" t="s">
        <v>52</v>
      </c>
      <c r="DB21" s="47" t="s">
        <v>52</v>
      </c>
      <c r="DC21" s="47" t="s">
        <v>52</v>
      </c>
      <c r="DD21" s="47" t="s">
        <v>52</v>
      </c>
      <c r="DE21" s="47" t="s">
        <v>52</v>
      </c>
      <c r="DF21" s="80"/>
      <c r="DG21" s="80"/>
      <c r="DH21" s="47" t="s">
        <v>52</v>
      </c>
      <c r="DI21" s="47" t="s">
        <v>52</v>
      </c>
      <c r="DJ21" s="47" t="s">
        <v>52</v>
      </c>
      <c r="DK21" s="47" t="s">
        <v>52</v>
      </c>
      <c r="DL21" s="47" t="s">
        <v>52</v>
      </c>
      <c r="DM21" s="80"/>
      <c r="DN21" s="80"/>
      <c r="DO21" s="3" t="s">
        <v>19</v>
      </c>
      <c r="DP21" s="112"/>
      <c r="DQ21" s="47" t="s">
        <v>52</v>
      </c>
      <c r="DR21" s="47" t="s">
        <v>52</v>
      </c>
      <c r="DS21" s="47" t="s">
        <v>52</v>
      </c>
      <c r="DT21" s="47" t="s">
        <v>52</v>
      </c>
      <c r="DU21" s="80"/>
      <c r="DV21" s="80"/>
      <c r="DW21" s="47" t="s">
        <v>52</v>
      </c>
      <c r="DY21" s="47" t="s">
        <v>52</v>
      </c>
      <c r="DZ21" s="47" t="s">
        <v>52</v>
      </c>
      <c r="EA21" s="47" t="s">
        <v>52</v>
      </c>
      <c r="EB21" s="80"/>
      <c r="EC21" s="80"/>
      <c r="ED21" s="3" t="s">
        <v>19</v>
      </c>
      <c r="EE21" s="47" t="s">
        <v>52</v>
      </c>
      <c r="EF21" s="47" t="s">
        <v>52</v>
      </c>
      <c r="EJ21" s="80"/>
      <c r="EK21" s="80"/>
    </row>
    <row r="22" spans="1:141" s="48" customFormat="1" ht="15.75">
      <c r="A22" s="3" t="s">
        <v>20</v>
      </c>
      <c r="B22" s="47"/>
      <c r="C22" s="47"/>
      <c r="D22" s="47"/>
      <c r="E22" s="47" t="s">
        <v>52</v>
      </c>
      <c r="F22" s="47"/>
      <c r="G22" s="54"/>
      <c r="I22" s="47"/>
      <c r="J22" s="47"/>
      <c r="K22" s="47"/>
      <c r="L22" s="47"/>
      <c r="N22" s="75"/>
      <c r="O22" s="75"/>
      <c r="P22" s="75"/>
      <c r="Q22" s="75"/>
      <c r="R22" s="75"/>
      <c r="S22" s="75"/>
      <c r="T22" s="75"/>
      <c r="U22" s="75"/>
      <c r="V22" s="75"/>
      <c r="W22" s="47"/>
      <c r="X22" s="47" t="s">
        <v>57</v>
      </c>
      <c r="Y22" s="47"/>
      <c r="Z22" s="47" t="s">
        <v>52</v>
      </c>
      <c r="AA22" s="47"/>
      <c r="AB22" s="80"/>
      <c r="AC22" s="80"/>
      <c r="AD22" s="3" t="s">
        <v>20</v>
      </c>
      <c r="AE22" s="47"/>
      <c r="AF22" s="47" t="s">
        <v>57</v>
      </c>
      <c r="AG22" s="47"/>
      <c r="AH22" s="47" t="s">
        <v>57</v>
      </c>
      <c r="AI22" s="47"/>
      <c r="AJ22" s="80"/>
      <c r="AK22" s="80"/>
      <c r="AL22" s="47" t="s">
        <v>57</v>
      </c>
      <c r="AM22" s="82" t="s">
        <v>57</v>
      </c>
      <c r="AN22" s="47"/>
      <c r="AQ22" s="80"/>
      <c r="AR22" s="80"/>
      <c r="AS22" s="3" t="s">
        <v>20</v>
      </c>
      <c r="AT22" s="47"/>
      <c r="AU22" s="47" t="s">
        <v>52</v>
      </c>
      <c r="AV22" s="47"/>
      <c r="AW22" s="47"/>
      <c r="AX22" s="47"/>
      <c r="AY22" s="80"/>
      <c r="AZ22" s="80"/>
      <c r="BA22" s="47"/>
      <c r="BB22" s="47"/>
      <c r="BC22" s="47"/>
      <c r="BD22" s="47"/>
      <c r="BE22" s="47" t="s">
        <v>57</v>
      </c>
      <c r="BF22" s="80"/>
      <c r="BG22" s="80"/>
      <c r="BH22" s="47"/>
      <c r="BI22" s="47" t="s">
        <v>52</v>
      </c>
      <c r="BJ22" s="47"/>
      <c r="BK22" s="47"/>
      <c r="BL22" s="47"/>
      <c r="BM22" s="3" t="s">
        <v>20</v>
      </c>
      <c r="BN22" s="80"/>
      <c r="BO22" s="80"/>
      <c r="BP22" s="47" t="s">
        <v>52</v>
      </c>
      <c r="BQ22" s="47"/>
      <c r="BR22" s="47"/>
      <c r="BS22" s="47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3" t="s">
        <v>20</v>
      </c>
      <c r="CE22" s="47"/>
      <c r="CF22" s="47"/>
      <c r="CG22" s="47"/>
      <c r="CH22" s="47"/>
      <c r="CI22" s="47"/>
      <c r="CJ22" s="80"/>
      <c r="CK22" s="80"/>
      <c r="CL22" s="47"/>
      <c r="CM22" s="47"/>
      <c r="CN22" s="47"/>
      <c r="CO22" s="47"/>
      <c r="CP22" s="47"/>
      <c r="CQ22" s="80"/>
      <c r="CR22" s="80"/>
      <c r="CS22" s="3" t="s">
        <v>20</v>
      </c>
      <c r="CT22" s="47"/>
      <c r="CU22" s="47"/>
      <c r="CV22" s="47"/>
      <c r="CW22" s="47"/>
      <c r="CX22" s="47"/>
      <c r="CY22" s="80"/>
      <c r="CZ22" s="80"/>
      <c r="DA22" s="47"/>
      <c r="DB22" s="47" t="s">
        <v>52</v>
      </c>
      <c r="DC22" s="47"/>
      <c r="DD22" s="47"/>
      <c r="DE22" s="47"/>
      <c r="DF22" s="80"/>
      <c r="DG22" s="80"/>
      <c r="DH22" s="47"/>
      <c r="DI22" s="47"/>
      <c r="DJ22" s="47"/>
      <c r="DK22" s="47"/>
      <c r="DL22" s="47" t="s">
        <v>52</v>
      </c>
      <c r="DM22" s="80"/>
      <c r="DN22" s="80"/>
      <c r="DO22" s="3" t="s">
        <v>20</v>
      </c>
      <c r="DP22" s="112"/>
      <c r="DQ22" s="47"/>
      <c r="DR22" s="47"/>
      <c r="DS22" s="47"/>
      <c r="DT22" s="47" t="s">
        <v>57</v>
      </c>
      <c r="DU22" s="80"/>
      <c r="DV22" s="80"/>
      <c r="DW22" s="47"/>
      <c r="DY22" s="47"/>
      <c r="DZ22" s="47"/>
      <c r="EA22" s="47"/>
      <c r="EB22" s="80"/>
      <c r="EC22" s="80"/>
      <c r="ED22" s="3" t="s">
        <v>20</v>
      </c>
      <c r="EE22" s="47" t="s">
        <v>52</v>
      </c>
      <c r="EF22" s="47" t="s">
        <v>52</v>
      </c>
      <c r="EJ22" s="80"/>
      <c r="EK22" s="80"/>
    </row>
    <row r="23" spans="120:136" ht="15.75">
      <c r="DP23" s="113"/>
      <c r="EF23" s="49"/>
    </row>
    <row r="24" ht="12.75">
      <c r="EF24" s="49"/>
    </row>
    <row r="25" ht="12.75">
      <c r="EF25" s="49"/>
    </row>
    <row r="26" ht="12.75">
      <c r="EF26" s="49"/>
    </row>
    <row r="27" ht="12.75">
      <c r="EF27" s="49"/>
    </row>
    <row r="28" ht="12.75">
      <c r="EF28" s="49"/>
    </row>
    <row r="29" ht="12.75">
      <c r="EF29" s="49"/>
    </row>
    <row r="30" ht="12.75">
      <c r="EF30" s="49"/>
    </row>
  </sheetData>
  <mergeCells count="2">
    <mergeCell ref="O4:U21"/>
    <mergeCell ref="BU5:CB2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cp:lastPrinted>2005-12-19T16:35:27Z</cp:lastPrinted>
  <dcterms:created xsi:type="dcterms:W3CDTF">2003-02-28T14:59:08Z</dcterms:created>
  <dcterms:modified xsi:type="dcterms:W3CDTF">2006-06-22T11:42:45Z</dcterms:modified>
  <cp:category/>
  <cp:version/>
  <cp:contentType/>
  <cp:contentStatus/>
</cp:coreProperties>
</file>